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885" windowWidth="9180" windowHeight="5010"/>
  </bookViews>
  <sheets>
    <sheet name="PRESUP" sheetId="1" r:id="rId1"/>
  </sheets>
  <definedNames>
    <definedName name="_Regression_Int" localSheetId="0" hidden="1">1</definedName>
    <definedName name="_xlnm.Print_Area" localSheetId="0">PRESUP!$A$1:$R$103</definedName>
    <definedName name="Imprimir_área_IM">PRESUP!$A$1:$R$103</definedName>
  </definedNames>
  <calcPr calcId="144525" iterate="1" iterateCount="10"/>
</workbook>
</file>

<file path=xl/calcChain.xml><?xml version="1.0" encoding="utf-8"?>
<calcChain xmlns="http://schemas.openxmlformats.org/spreadsheetml/2006/main">
  <c r="E88" i="1" l="1"/>
  <c r="F97" i="1"/>
  <c r="G97" i="1"/>
  <c r="H97" i="1"/>
  <c r="I97" i="1"/>
  <c r="J97" i="1"/>
  <c r="K97" i="1"/>
  <c r="L97" i="1"/>
  <c r="M97" i="1"/>
  <c r="N97" i="1"/>
  <c r="O97" i="1"/>
  <c r="P97" i="1"/>
  <c r="E97" i="1"/>
  <c r="E86" i="1"/>
  <c r="F86" i="1" s="1"/>
  <c r="G86" i="1" s="1"/>
  <c r="H86" i="1" s="1"/>
  <c r="H87" i="1" s="1"/>
  <c r="H88" i="1" s="1"/>
  <c r="F85" i="1"/>
  <c r="F87" i="1" s="1"/>
  <c r="F88" i="1" s="1"/>
  <c r="G85" i="1"/>
  <c r="H85" i="1"/>
  <c r="I85" i="1"/>
  <c r="J85" i="1"/>
  <c r="K85" i="1"/>
  <c r="L85" i="1"/>
  <c r="M85" i="1"/>
  <c r="N85" i="1"/>
  <c r="O85" i="1"/>
  <c r="P85" i="1"/>
  <c r="E85" i="1"/>
  <c r="E87" i="1" s="1"/>
  <c r="G80" i="1"/>
  <c r="M80" i="1"/>
  <c r="G79" i="1"/>
  <c r="I79" i="1"/>
  <c r="K79" i="1"/>
  <c r="O79" i="1"/>
  <c r="E61" i="1"/>
  <c r="F61" i="1"/>
  <c r="G61" i="1"/>
  <c r="G63" i="1"/>
  <c r="H61" i="1"/>
  <c r="I61" i="1"/>
  <c r="I67" i="1"/>
  <c r="J61" i="1"/>
  <c r="J67" i="1"/>
  <c r="K61" i="1"/>
  <c r="K63" i="1"/>
  <c r="L61" i="1"/>
  <c r="L63" i="1"/>
  <c r="M61" i="1"/>
  <c r="N61" i="1"/>
  <c r="N63" i="1"/>
  <c r="N67" i="1"/>
  <c r="O61" i="1"/>
  <c r="O63" i="1"/>
  <c r="P61" i="1"/>
  <c r="P63" i="1"/>
  <c r="F60" i="1"/>
  <c r="G60" i="1"/>
  <c r="H60" i="1"/>
  <c r="I60" i="1"/>
  <c r="J60" i="1"/>
  <c r="K60" i="1"/>
  <c r="L60" i="1"/>
  <c r="M60" i="1"/>
  <c r="N60" i="1"/>
  <c r="O60" i="1"/>
  <c r="P60" i="1"/>
  <c r="E60" i="1"/>
  <c r="Q60" i="1" s="1"/>
  <c r="F59" i="1"/>
  <c r="G59" i="1"/>
  <c r="H59" i="1"/>
  <c r="I59" i="1"/>
  <c r="J59" i="1"/>
  <c r="K59" i="1"/>
  <c r="L59" i="1"/>
  <c r="M59" i="1"/>
  <c r="N59" i="1"/>
  <c r="O59" i="1"/>
  <c r="P59" i="1"/>
  <c r="E59" i="1"/>
  <c r="Q59" i="1" s="1"/>
  <c r="F58" i="1"/>
  <c r="F63" i="1" s="1"/>
  <c r="G58" i="1"/>
  <c r="H58" i="1"/>
  <c r="H63" i="1" s="1"/>
  <c r="I58" i="1"/>
  <c r="I63" i="1" s="1"/>
  <c r="J58" i="1"/>
  <c r="J63" i="1" s="1"/>
  <c r="K58" i="1"/>
  <c r="L58" i="1"/>
  <c r="M58" i="1"/>
  <c r="M63" i="1" s="1"/>
  <c r="N58" i="1"/>
  <c r="O58" i="1"/>
  <c r="P58" i="1"/>
  <c r="E58" i="1"/>
  <c r="I53" i="1"/>
  <c r="J53" i="1"/>
  <c r="I51" i="1"/>
  <c r="M51" i="1"/>
  <c r="M55" i="1" s="1"/>
  <c r="M65" i="1" s="1"/>
  <c r="N51" i="1"/>
  <c r="F47" i="1"/>
  <c r="G47" i="1"/>
  <c r="G51" i="1" s="1"/>
  <c r="G55" i="1" s="1"/>
  <c r="G65" i="1" s="1"/>
  <c r="H47" i="1"/>
  <c r="I47" i="1"/>
  <c r="J47" i="1"/>
  <c r="J79" i="1" s="1"/>
  <c r="K47" i="1"/>
  <c r="K51" i="1" s="1"/>
  <c r="L47" i="1"/>
  <c r="L51" i="1" s="1"/>
  <c r="M47" i="1"/>
  <c r="M79" i="1" s="1"/>
  <c r="N47" i="1"/>
  <c r="N79" i="1" s="1"/>
  <c r="O47" i="1"/>
  <c r="O51" i="1" s="1"/>
  <c r="O55" i="1" s="1"/>
  <c r="O65" i="1" s="1"/>
  <c r="P47" i="1"/>
  <c r="P51" i="1" s="1"/>
  <c r="Q61" i="1"/>
  <c r="Q62" i="1"/>
  <c r="I55" i="1"/>
  <c r="R51" i="1"/>
  <c r="Q48" i="1"/>
  <c r="F30" i="1"/>
  <c r="G30" i="1"/>
  <c r="G53" i="1" s="1"/>
  <c r="G92" i="1" s="1"/>
  <c r="H30" i="1"/>
  <c r="I30" i="1"/>
  <c r="J30" i="1"/>
  <c r="K30" i="1"/>
  <c r="K53" i="1" s="1"/>
  <c r="K80" i="1" s="1"/>
  <c r="L30" i="1"/>
  <c r="M30" i="1"/>
  <c r="M53" i="1" s="1"/>
  <c r="M92" i="1" s="1"/>
  <c r="N30" i="1"/>
  <c r="O30" i="1"/>
  <c r="O53" i="1" s="1"/>
  <c r="P30" i="1"/>
  <c r="E30" i="1"/>
  <c r="F27" i="1"/>
  <c r="G27" i="1"/>
  <c r="H27" i="1"/>
  <c r="I27" i="1"/>
  <c r="J27" i="1"/>
  <c r="K27" i="1"/>
  <c r="L27" i="1"/>
  <c r="M27" i="1"/>
  <c r="M67" i="1" s="1"/>
  <c r="N27" i="1"/>
  <c r="O27" i="1"/>
  <c r="P27" i="1"/>
  <c r="F28" i="1"/>
  <c r="F67" i="1" s="1"/>
  <c r="G28" i="1"/>
  <c r="H28" i="1"/>
  <c r="H67" i="1" s="1"/>
  <c r="I28" i="1"/>
  <c r="J28" i="1"/>
  <c r="K28" i="1"/>
  <c r="L28" i="1"/>
  <c r="L67" i="1" s="1"/>
  <c r="M28" i="1"/>
  <c r="N28" i="1"/>
  <c r="O28" i="1"/>
  <c r="P28" i="1"/>
  <c r="P67" i="1" s="1"/>
  <c r="E28" i="1"/>
  <c r="E67" i="1" s="1"/>
  <c r="E27" i="1"/>
  <c r="F25" i="1"/>
  <c r="G25" i="1"/>
  <c r="H25" i="1"/>
  <c r="I25" i="1"/>
  <c r="J25" i="1"/>
  <c r="K25" i="1"/>
  <c r="L25" i="1"/>
  <c r="M25" i="1"/>
  <c r="N25" i="1"/>
  <c r="O25" i="1"/>
  <c r="P25" i="1"/>
  <c r="E25" i="1"/>
  <c r="F24" i="1"/>
  <c r="G24" i="1"/>
  <c r="H24" i="1"/>
  <c r="I24" i="1"/>
  <c r="J24" i="1"/>
  <c r="K24" i="1"/>
  <c r="L24" i="1"/>
  <c r="M24" i="1"/>
  <c r="N24" i="1"/>
  <c r="O24" i="1"/>
  <c r="P24" i="1"/>
  <c r="E24" i="1"/>
  <c r="Q77" i="1"/>
  <c r="E47" i="1"/>
  <c r="O70" i="1" l="1"/>
  <c r="O94" i="1" s="1"/>
  <c r="G70" i="1"/>
  <c r="G94" i="1" s="1"/>
  <c r="G95" i="1" s="1"/>
  <c r="G98" i="1" s="1"/>
  <c r="Q67" i="1"/>
  <c r="R67" i="1" s="1"/>
  <c r="M70" i="1"/>
  <c r="M94" i="1" s="1"/>
  <c r="M95" i="1" s="1"/>
  <c r="M98" i="1" s="1"/>
  <c r="R59" i="1"/>
  <c r="Q91" i="1" s="1"/>
  <c r="H79" i="1"/>
  <c r="H53" i="1"/>
  <c r="H51" i="1"/>
  <c r="L53" i="1"/>
  <c r="Q58" i="1"/>
  <c r="E63" i="1"/>
  <c r="L79" i="1"/>
  <c r="Q47" i="1"/>
  <c r="Q51" i="1" s="1"/>
  <c r="E51" i="1"/>
  <c r="O80" i="1"/>
  <c r="O92" i="1"/>
  <c r="I65" i="1"/>
  <c r="K55" i="1"/>
  <c r="K65" i="1" s="1"/>
  <c r="E53" i="1"/>
  <c r="J92" i="1"/>
  <c r="J80" i="1"/>
  <c r="E79" i="1"/>
  <c r="I86" i="1"/>
  <c r="K92" i="1"/>
  <c r="F79" i="1"/>
  <c r="F51" i="1"/>
  <c r="J51" i="1"/>
  <c r="J55" i="1" s="1"/>
  <c r="J65" i="1" s="1"/>
  <c r="P53" i="1"/>
  <c r="I80" i="1"/>
  <c r="I92" i="1"/>
  <c r="P79" i="1"/>
  <c r="N53" i="1"/>
  <c r="F53" i="1"/>
  <c r="G87" i="1"/>
  <c r="G88" i="1" s="1"/>
  <c r="O67" i="1"/>
  <c r="K67" i="1"/>
  <c r="G67" i="1"/>
  <c r="F92" i="1" l="1"/>
  <c r="F80" i="1"/>
  <c r="J70" i="1"/>
  <c r="J94" i="1" s="1"/>
  <c r="E92" i="1"/>
  <c r="Q53" i="1"/>
  <c r="R53" i="1" s="1"/>
  <c r="R55" i="1" s="1"/>
  <c r="E80" i="1"/>
  <c r="R58" i="1"/>
  <c r="Q63" i="1"/>
  <c r="H92" i="1"/>
  <c r="H80" i="1"/>
  <c r="N92" i="1"/>
  <c r="N80" i="1"/>
  <c r="I95" i="1"/>
  <c r="I98" i="1" s="1"/>
  <c r="F55" i="1"/>
  <c r="F65" i="1" s="1"/>
  <c r="K70" i="1"/>
  <c r="K94" i="1" s="1"/>
  <c r="K95" i="1" s="1"/>
  <c r="K98" i="1" s="1"/>
  <c r="E55" i="1"/>
  <c r="E65" i="1" s="1"/>
  <c r="L80" i="1"/>
  <c r="L92" i="1"/>
  <c r="L55" i="1"/>
  <c r="L65" i="1" s="1"/>
  <c r="I70" i="1"/>
  <c r="I94" i="1" s="1"/>
  <c r="Q55" i="1"/>
  <c r="H55" i="1"/>
  <c r="H65" i="1" s="1"/>
  <c r="R62" i="1"/>
  <c r="P80" i="1"/>
  <c r="P92" i="1"/>
  <c r="R61" i="1"/>
  <c r="I87" i="1"/>
  <c r="I88" i="1" s="1"/>
  <c r="J86" i="1"/>
  <c r="J95" i="1"/>
  <c r="J98" i="1" s="1"/>
  <c r="O95" i="1"/>
  <c r="O98" i="1" s="1"/>
  <c r="N55" i="1"/>
  <c r="N65" i="1" s="1"/>
  <c r="R60" i="1"/>
  <c r="P55" i="1"/>
  <c r="P65" i="1" s="1"/>
  <c r="P70" i="1" l="1"/>
  <c r="P94" i="1" s="1"/>
  <c r="E70" i="1"/>
  <c r="Q65" i="1"/>
  <c r="R65" i="1"/>
  <c r="K86" i="1"/>
  <c r="J87" i="1"/>
  <c r="J88" i="1" s="1"/>
  <c r="L70" i="1"/>
  <c r="L94" i="1" s="1"/>
  <c r="L95" i="1" s="1"/>
  <c r="L98" i="1" s="1"/>
  <c r="N70" i="1"/>
  <c r="N94" i="1" s="1"/>
  <c r="N95" i="1" s="1"/>
  <c r="N98" i="1" s="1"/>
  <c r="R63" i="1"/>
  <c r="H70" i="1"/>
  <c r="H94" i="1" s="1"/>
  <c r="H95" i="1" s="1"/>
  <c r="H98" i="1" s="1"/>
  <c r="F70" i="1"/>
  <c r="F94" i="1" s="1"/>
  <c r="F95" i="1" s="1"/>
  <c r="F98" i="1" s="1"/>
  <c r="Q70" i="1" l="1"/>
  <c r="R70" i="1" s="1"/>
  <c r="E94" i="1"/>
  <c r="E95" i="1" s="1"/>
  <c r="E98" i="1" s="1"/>
  <c r="P95" i="1"/>
  <c r="L86" i="1"/>
  <c r="K87" i="1"/>
  <c r="K88" i="1" s="1"/>
  <c r="M86" i="1" l="1"/>
  <c r="L87" i="1"/>
  <c r="L88" i="1" s="1"/>
  <c r="P98" i="1"/>
  <c r="N86" i="1" l="1"/>
  <c r="M87" i="1"/>
  <c r="M88" i="1" s="1"/>
  <c r="O86" i="1" l="1"/>
  <c r="N87" i="1"/>
  <c r="N88" i="1" s="1"/>
  <c r="P86" i="1" l="1"/>
  <c r="O87" i="1"/>
  <c r="O88" i="1" s="1"/>
  <c r="P87" i="1" l="1"/>
  <c r="P88" i="1" l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Q79" i="1"/>
  <c r="Q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Q82" i="1"/>
  <c r="Q83" i="1"/>
  <c r="Q84" i="1"/>
  <c r="Q85" i="1"/>
  <c r="Q86" i="1"/>
  <c r="Q87" i="1"/>
  <c r="Q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Q92" i="1"/>
  <c r="Q93" i="1"/>
  <c r="Q94" i="1"/>
  <c r="Q95" i="1"/>
  <c r="Q96" i="1"/>
  <c r="Q97" i="1"/>
  <c r="Q98" i="1"/>
  <c r="Q99" i="1"/>
  <c r="Q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</calcChain>
</file>

<file path=xl/sharedStrings.xml><?xml version="1.0" encoding="utf-8"?>
<sst xmlns="http://schemas.openxmlformats.org/spreadsheetml/2006/main" count="127" uniqueCount="88">
  <si>
    <t xml:space="preserve">     CUENTA DE RESULTADOS Y BALANCE DE SITUACION PRESUPUESTARIOS</t>
  </si>
  <si>
    <t>CONDICIONES FIJAS</t>
  </si>
  <si>
    <t>EDIFICIO</t>
  </si>
  <si>
    <t>Plazo de amortización de los activos</t>
  </si>
  <si>
    <t>meses</t>
  </si>
  <si>
    <t>Saldo inicial amortización acumulada</t>
  </si>
  <si>
    <t>INSTALAC+MAQUINARIA</t>
  </si>
  <si>
    <t>Saldo inicial rdos. ptes. aplicación EJERCICIO ANT.</t>
  </si>
  <si>
    <t>Datos de gastos de personal</t>
  </si>
  <si>
    <t xml:space="preserve">      Retención I.R.P.F.</t>
  </si>
  <si>
    <t xml:space="preserve">      Retención Seguridad Social </t>
  </si>
  <si>
    <t>Porcentaje de Impuesto de Sociedades</t>
  </si>
  <si>
    <t>CONDICIONES 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</si>
  <si>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</si>
  <si>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</si>
  <si>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</si>
  <si>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</si>
  <si>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</si>
  <si>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</si>
  <si>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</si>
  <si>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</si>
  <si>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</si>
  <si>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</si>
  <si>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</t>
  </si>
  <si>
    <t>DICIEM</t>
  </si>
  <si>
    <t>Ingresos financieros</t>
  </si>
  <si>
    <t>Tipo</t>
  </si>
  <si>
    <t>Saldo mín para remuneración</t>
  </si>
  <si>
    <t>Gastos financieros</t>
  </si>
  <si>
    <t xml:space="preserve">  Tipo a corto plazo</t>
  </si>
  <si>
    <t xml:space="preserve">  Tipo a largo plazo</t>
  </si>
  <si>
    <t>Media de coste de ventas (%)</t>
  </si>
  <si>
    <t>Días de ventas en cuentas a cobrar</t>
  </si>
  <si>
    <t>Días de coste de ventas en Existencias</t>
  </si>
  <si>
    <t>Días de coste de ventas en ctas a pagar</t>
  </si>
  <si>
    <t>Ventas totales del Ejercicio anterior</t>
  </si>
  <si>
    <t>Salario bruto Total Ejercicio anterior</t>
  </si>
  <si>
    <t>Seg.Social total ejercicio anterior</t>
  </si>
  <si>
    <t>Alquiler con IVA del ejercicio anterior</t>
  </si>
  <si>
    <t>Resto gastos generales del ejercicio anterior</t>
  </si>
  <si>
    <t>CUENTA DE RESULTADOS PRESUPUESTARIA</t>
  </si>
  <si>
    <t xml:space="preserve"> CRECIMIENTO</t>
  </si>
  <si>
    <t>TOTAL</t>
  </si>
  <si>
    <t>% ESTRUC</t>
  </si>
  <si>
    <t>VENTAS</t>
  </si>
  <si>
    <t xml:space="preserve">   Indice corrector de la estacionalidad</t>
  </si>
  <si>
    <t>+ OTROS INGRESOS</t>
  </si>
  <si>
    <t>TOTAL INGRESOS BRUTOS</t>
  </si>
  <si>
    <t>- COSTE DE LAS VENTAS</t>
  </si>
  <si>
    <t>= MARGEN DE CONTRIBUCION</t>
  </si>
  <si>
    <t>- GASTOS DE PERSONAL</t>
  </si>
  <si>
    <t>- ALQUILER</t>
  </si>
  <si>
    <t>- RESTO GASTOS GENERALES</t>
  </si>
  <si>
    <t>- AMORTIZACION</t>
  </si>
  <si>
    <t>- OTROS GASTOS</t>
  </si>
  <si>
    <t xml:space="preserve">= TOTAL GASTOS </t>
  </si>
  <si>
    <t>= B.A.I.T.</t>
  </si>
  <si>
    <t>+ INGRESOS FINANCIEROS</t>
  </si>
  <si>
    <t>- GASTOS FINANCIEROS</t>
  </si>
  <si>
    <t>= B.A.T.</t>
  </si>
  <si>
    <t>- IMPUESTOS</t>
  </si>
  <si>
    <t>= BENEFICIO NETO</t>
  </si>
  <si>
    <t>BALANCE DE SITUACION PRESUPUESTARIO</t>
  </si>
  <si>
    <t>Superavit / necesidad financiera</t>
  </si>
  <si>
    <t>Cuentas a cobrar</t>
  </si>
  <si>
    <t>Existencias</t>
  </si>
  <si>
    <t xml:space="preserve">          Total Activo Circulante</t>
  </si>
  <si>
    <t>Terrenos</t>
  </si>
  <si>
    <t>Instalaciones + maquinaria</t>
  </si>
  <si>
    <t>Edificio</t>
  </si>
  <si>
    <t xml:space="preserve">       Inmovilizado material bruto</t>
  </si>
  <si>
    <t xml:space="preserve">       Amortización acumulada</t>
  </si>
  <si>
    <t xml:space="preserve">       Inmovilizado material neto</t>
  </si>
  <si>
    <t xml:space="preserve">          Total Activo Fijo</t>
  </si>
  <si>
    <t>TOTAL ACTIVO</t>
  </si>
  <si>
    <t>Cuentas a pagar</t>
  </si>
  <si>
    <t>Préstamos a corto plazo</t>
  </si>
  <si>
    <t>Hacienda pública ACREEDORA (I/S)</t>
  </si>
  <si>
    <t xml:space="preserve">          Total Pasivo Circulante</t>
  </si>
  <si>
    <t xml:space="preserve">  Préstamos a largo plazo</t>
  </si>
  <si>
    <t xml:space="preserve">          Total Pasivo Fijo</t>
  </si>
  <si>
    <t xml:space="preserve">          TOTAL PASIVO</t>
  </si>
  <si>
    <t>Capital Social</t>
  </si>
  <si>
    <t>Reserva legal</t>
  </si>
  <si>
    <t>TOTAL PASIVO</t>
  </si>
  <si>
    <t xml:space="preserve"> </t>
  </si>
  <si>
    <t>SI</t>
  </si>
  <si>
    <t>Beneficios no distribuidos (00 Y 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</si>
</sst>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_);\(#,##0\)"/>
    <numFmt numFmtId="165" formatCode="0_)"/>
    <numFmt numFmtId="166" formatCode="0.00_)"/>
    <numFmt numFmtId="167" formatCode="#,##0.00_);\(#,##0.00\)"/>
    <numFmt numFmtId="168" formatCode="0.0%"/>
  </numFmts>
  <fonts count="9" x14ac:knownFonts="1">
    <font>
      <sz val="12"/>
      <name val="Helv"/>
    </font>
    <font>
      <sz val="12"/>
      <color indexed="12"/>
      <name val="Helv"/>
    </font>
    <font>
      <sz val="24"/>
      <name val="Helv"/>
    </font>
    <font>
      <b/>
      <i/>
      <sz val="12"/>
      <name val="Helv"/>
    </font>
    <font>
      <i/>
      <sz val="12"/>
      <name val="Helv"/>
    </font>
    <font>
      <b/>
      <sz val="12"/>
      <name val="Helv"/>
    </font>
    <font>
      <b/>
      <sz val="14"/>
      <name val="Helv"/>
    </font>
    <font>
      <sz val="14"/>
      <name val="Helv"/>
    </font>
    <font>
      <sz val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0" fillId="0" borderId="0" xfId="0" applyAlignment="1" applyProtection="1">
      <alignment horizontal="left"/>
    </xf>
    <xf numFmtId="164" fontId="0" fillId="0" borderId="0" xfId="0" applyNumberFormat="1" applyProtection="1"/>
    <xf numFmtId="10" fontId="1" fillId="0" borderId="0" xfId="0" applyNumberFormat="1" applyFont="1" applyProtection="1">
      <protection locked="0"/>
    </xf>
    <xf numFmtId="10" fontId="0" fillId="0" borderId="0" xfId="0" applyNumberFormat="1" applyProtection="1"/>
    <xf numFmtId="167" fontId="0" fillId="0" borderId="0" xfId="0" applyNumberFormat="1" applyProtection="1"/>
    <xf numFmtId="168" fontId="0" fillId="0" borderId="0" xfId="0" applyNumberFormat="1" applyProtection="1"/>
    <xf numFmtId="164" fontId="0" fillId="2" borderId="1" xfId="0" applyFill="1" applyBorder="1" applyAlignment="1" applyProtection="1">
      <alignment horizontal="center"/>
    </xf>
    <xf numFmtId="164" fontId="0" fillId="2" borderId="2" xfId="0" applyFill="1" applyBorder="1" applyAlignment="1" applyProtection="1">
      <alignment horizontal="center"/>
    </xf>
    <xf numFmtId="43" fontId="0" fillId="0" borderId="3" xfId="0" applyNumberFormat="1" applyBorder="1"/>
    <xf numFmtId="39" fontId="1" fillId="0" borderId="4" xfId="0" applyNumberFormat="1" applyFont="1" applyBorder="1" applyProtection="1">
      <protection locked="0"/>
    </xf>
    <xf numFmtId="164" fontId="2" fillId="0" borderId="0" xfId="0" applyFont="1"/>
    <xf numFmtId="164" fontId="4" fillId="0" borderId="0" xfId="0" applyFont="1"/>
    <xf numFmtId="164" fontId="0" fillId="0" borderId="1" xfId="0" applyBorder="1"/>
    <xf numFmtId="164" fontId="0" fillId="3" borderId="4" xfId="0" applyFill="1" applyBorder="1"/>
    <xf numFmtId="164" fontId="2" fillId="0" borderId="5" xfId="0" applyFont="1" applyBorder="1"/>
    <xf numFmtId="164" fontId="2" fillId="0" borderId="6" xfId="0" applyFont="1" applyBorder="1"/>
    <xf numFmtId="164" fontId="0" fillId="0" borderId="5" xfId="0" applyBorder="1"/>
    <xf numFmtId="164" fontId="0" fillId="0" borderId="6" xfId="0" applyBorder="1"/>
    <xf numFmtId="164" fontId="6" fillId="0" borderId="0" xfId="0" applyFont="1" applyAlignment="1" applyProtection="1">
      <alignment horizontal="left"/>
    </xf>
    <xf numFmtId="164" fontId="7" fillId="0" borderId="7" xfId="0" applyFont="1" applyBorder="1" applyAlignment="1" applyProtection="1">
      <alignment horizontal="left"/>
    </xf>
    <xf numFmtId="164" fontId="2" fillId="0" borderId="0" xfId="0" applyFont="1" applyAlignment="1" applyProtection="1">
      <alignment horizontal="right"/>
    </xf>
    <xf numFmtId="164" fontId="3" fillId="0" borderId="0" xfId="0" applyFont="1" applyAlignment="1" applyProtection="1">
      <alignment horizontal="left"/>
    </xf>
    <xf numFmtId="165" fontId="1" fillId="0" borderId="4" xfId="0" applyNumberFormat="1" applyFont="1" applyBorder="1" applyProtection="1">
      <protection locked="0"/>
    </xf>
    <xf numFmtId="166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0" fillId="3" borderId="4" xfId="0" applyNumberFormat="1" applyFill="1" applyBorder="1" applyProtection="1"/>
    <xf numFmtId="10" fontId="1" fillId="0" borderId="4" xfId="0" applyNumberFormat="1" applyFont="1" applyBorder="1" applyProtection="1">
      <protection locked="0"/>
    </xf>
    <xf numFmtId="10" fontId="0" fillId="0" borderId="4" xfId="0" applyNumberFormat="1" applyBorder="1" applyProtection="1"/>
    <xf numFmtId="167" fontId="0" fillId="0" borderId="4" xfId="0" applyNumberFormat="1" applyBorder="1" applyProtection="1"/>
    <xf numFmtId="167" fontId="1" fillId="0" borderId="4" xfId="0" applyNumberFormat="1" applyFont="1" applyBorder="1" applyProtection="1">
      <protection locked="0"/>
    </xf>
    <xf numFmtId="10" fontId="1" fillId="0" borderId="1" xfId="0" applyNumberFormat="1" applyFont="1" applyBorder="1" applyProtection="1">
      <protection locked="0"/>
    </xf>
    <xf numFmtId="164" fontId="4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7" fontId="0" fillId="0" borderId="2" xfId="0" applyNumberFormat="1" applyBorder="1" applyProtection="1"/>
    <xf numFmtId="10" fontId="0" fillId="0" borderId="2" xfId="0" applyNumberFormat="1" applyBorder="1" applyProtection="1"/>
    <xf numFmtId="167" fontId="0" fillId="0" borderId="1" xfId="0" applyNumberFormat="1" applyBorder="1" applyProtection="1"/>
    <xf numFmtId="10" fontId="0" fillId="0" borderId="1" xfId="0" applyNumberFormat="1" applyBorder="1" applyProtection="1"/>
    <xf numFmtId="167" fontId="4" fillId="0" borderId="4" xfId="0" applyNumberFormat="1" applyFont="1" applyBorder="1" applyProtection="1"/>
    <xf numFmtId="164" fontId="0" fillId="2" borderId="1" xfId="0" applyFill="1" applyBorder="1" applyAlignment="1" applyProtection="1">
      <alignment horizontal="left"/>
    </xf>
    <xf numFmtId="164" fontId="0" fillId="2" borderId="2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R119"/>
  <sheetViews>
    <sheetView showGridLines="0" tabSelected="1" workbookViewId="0">
      <selection activeCell="J6" sqref="J6"/>
    </sheetView>
  </sheetViews>
  <sheetFormatPr baseColWidth="10" defaultColWidth="10.77734375" defaultRowHeight="15.75" x14ac:dyDescent="0.25"/>
  <cols>
    <col min="2" max="2" width="12.77734375" customWidth="1"/>
    <col min="4" max="4" width="13.44140625" customWidth="1"/>
    <col min="17" max="17" width="11.77734375" customWidth="1"/>
  </cols>
  <sheetData>
    <row r="2" spans="1:17" ht="19.5" x14ac:dyDescent="0.35">
      <c r="A2" s="19"/>
      <c r="Q2" s="1"/>
    </row>
    <row r="3" spans="1:17" ht="30.75" x14ac:dyDescent="0.45">
      <c r="A3" s="20" t="s">
        <v>0</v>
      </c>
      <c r="B3" s="15"/>
      <c r="C3" s="15"/>
      <c r="D3" s="15"/>
      <c r="E3" s="15"/>
      <c r="F3" s="15"/>
      <c r="G3" s="16"/>
      <c r="H3" s="11"/>
      <c r="N3" s="1"/>
      <c r="Q3" s="21"/>
    </row>
    <row r="5" spans="1:17" x14ac:dyDescent="0.25">
      <c r="A5" s="22" t="s">
        <v>1</v>
      </c>
    </row>
    <row r="6" spans="1:17" x14ac:dyDescent="0.25">
      <c r="A6" s="1" t="s">
        <v>2</v>
      </c>
      <c r="E6" s="14"/>
    </row>
    <row r="7" spans="1:17" x14ac:dyDescent="0.25">
      <c r="A7" s="1" t="s">
        <v>3</v>
      </c>
      <c r="E7" s="23">
        <v>322</v>
      </c>
      <c r="F7" s="1" t="s">
        <v>4</v>
      </c>
    </row>
    <row r="8" spans="1:17" x14ac:dyDescent="0.25">
      <c r="A8" s="1" t="s">
        <v>5</v>
      </c>
      <c r="E8" s="24">
        <v>0.5</v>
      </c>
    </row>
    <row r="9" spans="1:17" x14ac:dyDescent="0.25">
      <c r="A9" s="1" t="s">
        <v>6</v>
      </c>
      <c r="E9" s="14"/>
    </row>
    <row r="10" spans="1:17" x14ac:dyDescent="0.25">
      <c r="A10" s="1" t="s">
        <v>3</v>
      </c>
      <c r="E10" s="23">
        <v>42</v>
      </c>
      <c r="F10" s="1" t="s">
        <v>4</v>
      </c>
    </row>
    <row r="11" spans="1:17" x14ac:dyDescent="0.25">
      <c r="A11" s="1" t="s">
        <v>5</v>
      </c>
      <c r="E11" s="25">
        <v>4</v>
      </c>
    </row>
    <row r="12" spans="1:17" x14ac:dyDescent="0.25">
      <c r="E12" s="26"/>
    </row>
    <row r="13" spans="1:17" x14ac:dyDescent="0.25">
      <c r="A13" s="1" t="s">
        <v>7</v>
      </c>
      <c r="E13" s="25">
        <v>5</v>
      </c>
    </row>
    <row r="14" spans="1:17" x14ac:dyDescent="0.25">
      <c r="E14" s="14"/>
    </row>
    <row r="15" spans="1:17" x14ac:dyDescent="0.25">
      <c r="A15" s="1" t="s">
        <v>8</v>
      </c>
      <c r="E15" s="14"/>
    </row>
    <row r="16" spans="1:17" x14ac:dyDescent="0.25">
      <c r="A16" s="1" t="s">
        <v>9</v>
      </c>
      <c r="E16" s="27">
        <v>0.13</v>
      </c>
    </row>
    <row r="17" spans="1:16" x14ac:dyDescent="0.25">
      <c r="A17" s="1" t="s">
        <v>10</v>
      </c>
      <c r="E17" s="27">
        <v>6.0999999999999999E-2</v>
      </c>
    </row>
    <row r="18" spans="1:16" x14ac:dyDescent="0.25">
      <c r="E18" s="14"/>
    </row>
    <row r="19" spans="1:16" x14ac:dyDescent="0.25">
      <c r="A19" s="1" t="s">
        <v>11</v>
      </c>
      <c r="E19" s="27">
        <v>0.3</v>
      </c>
    </row>
    <row r="21" spans="1:16" ht="16.5" thickBot="1" x14ac:dyDescent="0.3"/>
    <row r="22" spans="1:16" ht="17.25" thickTop="1" thickBot="1" x14ac:dyDescent="0.3">
      <c r="A22" s="22" t="s">
        <v>12</v>
      </c>
      <c r="B22" s="12"/>
      <c r="C22" s="12"/>
      <c r="E22" s="8" t="s">
        <v>13</v>
      </c>
      <c r="F22" s="8" t="s">
        <v>14</v>
      </c>
      <c r="G22" s="8" t="s">
        <v>15</v>
      </c>
      <c r="H22" s="8" t="s">
        <v>16</v>
      </c>
      <c r="I22" s="8" t="s">
        <v>17</v>
      </c>
      <c r="J22" s="8" t="s">
        <v>18</v>
      </c>
      <c r="K22" s="8" t="s">
        <v>19</v>
      </c>
      <c r="L22" s="8" t="s">
        <v>20</v>
      </c>
      <c r="M22" s="8" t="s">
        <v>21</v>
      </c>
      <c r="N22" s="8" t="s">
        <v>22</v>
      </c>
      <c r="O22" s="8" t="s">
        <v>23</v>
      </c>
      <c r="P22" s="8" t="s">
        <v>24</v>
      </c>
    </row>
    <row r="23" spans="1:16" ht="16.5" thickTop="1" x14ac:dyDescent="0.25">
      <c r="A23" s="1" t="s">
        <v>25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x14ac:dyDescent="0.25">
      <c r="A24" s="1" t="s">
        <v>26</v>
      </c>
      <c r="C24" s="27">
        <v>0.08</v>
      </c>
      <c r="E24" s="27">
        <f>+$C$24</f>
        <v>0.08</v>
      </c>
      <c r="F24" s="27">
        <f t="shared" ref="F24:P24" si="0">+$C$24</f>
        <v>0.08</v>
      </c>
      <c r="G24" s="27">
        <f t="shared" si="0"/>
        <v>0.08</v>
      </c>
      <c r="H24" s="27">
        <f t="shared" si="0"/>
        <v>0.08</v>
      </c>
      <c r="I24" s="27">
        <f t="shared" si="0"/>
        <v>0.08</v>
      </c>
      <c r="J24" s="27">
        <f t="shared" si="0"/>
        <v>0.08</v>
      </c>
      <c r="K24" s="27">
        <f t="shared" si="0"/>
        <v>0.08</v>
      </c>
      <c r="L24" s="27">
        <f t="shared" si="0"/>
        <v>0.08</v>
      </c>
      <c r="M24" s="27">
        <f t="shared" si="0"/>
        <v>0.08</v>
      </c>
      <c r="N24" s="27">
        <f t="shared" si="0"/>
        <v>0.08</v>
      </c>
      <c r="O24" s="27">
        <f t="shared" si="0"/>
        <v>0.08</v>
      </c>
      <c r="P24" s="27">
        <f t="shared" si="0"/>
        <v>0.08</v>
      </c>
    </row>
    <row r="25" spans="1:16" x14ac:dyDescent="0.25">
      <c r="A25" s="1" t="s">
        <v>27</v>
      </c>
      <c r="C25" s="29">
        <v>1</v>
      </c>
      <c r="E25" s="10">
        <f>+$C$25</f>
        <v>1</v>
      </c>
      <c r="F25" s="10">
        <f t="shared" ref="F25:P25" si="1">+$C$25</f>
        <v>1</v>
      </c>
      <c r="G25" s="10">
        <f t="shared" si="1"/>
        <v>1</v>
      </c>
      <c r="H25" s="10">
        <f t="shared" si="1"/>
        <v>1</v>
      </c>
      <c r="I25" s="10">
        <f t="shared" si="1"/>
        <v>1</v>
      </c>
      <c r="J25" s="10">
        <f t="shared" si="1"/>
        <v>1</v>
      </c>
      <c r="K25" s="10">
        <f t="shared" si="1"/>
        <v>1</v>
      </c>
      <c r="L25" s="10">
        <f t="shared" si="1"/>
        <v>1</v>
      </c>
      <c r="M25" s="10">
        <f t="shared" si="1"/>
        <v>1</v>
      </c>
      <c r="N25" s="10">
        <f t="shared" si="1"/>
        <v>1</v>
      </c>
      <c r="O25" s="10">
        <f t="shared" si="1"/>
        <v>1</v>
      </c>
      <c r="P25" s="10">
        <f t="shared" si="1"/>
        <v>1</v>
      </c>
    </row>
    <row r="26" spans="1:16" x14ac:dyDescent="0.25">
      <c r="A26" s="1" t="s">
        <v>28</v>
      </c>
      <c r="C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x14ac:dyDescent="0.25">
      <c r="A27" s="1" t="s">
        <v>29</v>
      </c>
      <c r="C27" s="27">
        <v>0.09</v>
      </c>
      <c r="E27" s="27">
        <f>+$C$27</f>
        <v>0.09</v>
      </c>
      <c r="F27" s="27">
        <f t="shared" ref="F27:P27" si="2">+$C$27</f>
        <v>0.09</v>
      </c>
      <c r="G27" s="27">
        <f t="shared" si="2"/>
        <v>0.09</v>
      </c>
      <c r="H27" s="27">
        <f t="shared" si="2"/>
        <v>0.09</v>
      </c>
      <c r="I27" s="27">
        <f t="shared" si="2"/>
        <v>0.09</v>
      </c>
      <c r="J27" s="27">
        <f t="shared" si="2"/>
        <v>0.09</v>
      </c>
      <c r="K27" s="27">
        <f t="shared" si="2"/>
        <v>0.09</v>
      </c>
      <c r="L27" s="27">
        <f t="shared" si="2"/>
        <v>0.09</v>
      </c>
      <c r="M27" s="27">
        <f t="shared" si="2"/>
        <v>0.09</v>
      </c>
      <c r="N27" s="27">
        <f t="shared" si="2"/>
        <v>0.09</v>
      </c>
      <c r="O27" s="27">
        <f t="shared" si="2"/>
        <v>0.09</v>
      </c>
      <c r="P27" s="27">
        <f t="shared" si="2"/>
        <v>0.09</v>
      </c>
    </row>
    <row r="28" spans="1:16" x14ac:dyDescent="0.25">
      <c r="A28" s="1" t="s">
        <v>30</v>
      </c>
      <c r="C28" s="27">
        <v>0.13</v>
      </c>
      <c r="E28" s="27">
        <f>+$C$28</f>
        <v>0.13</v>
      </c>
      <c r="F28" s="27">
        <f t="shared" ref="F28:P28" si="3">+$C$28</f>
        <v>0.13</v>
      </c>
      <c r="G28" s="27">
        <f t="shared" si="3"/>
        <v>0.13</v>
      </c>
      <c r="H28" s="27">
        <f t="shared" si="3"/>
        <v>0.13</v>
      </c>
      <c r="I28" s="27">
        <f t="shared" si="3"/>
        <v>0.13</v>
      </c>
      <c r="J28" s="27">
        <f t="shared" si="3"/>
        <v>0.13</v>
      </c>
      <c r="K28" s="27">
        <f t="shared" si="3"/>
        <v>0.13</v>
      </c>
      <c r="L28" s="27">
        <f t="shared" si="3"/>
        <v>0.13</v>
      </c>
      <c r="M28" s="27">
        <f t="shared" si="3"/>
        <v>0.13</v>
      </c>
      <c r="N28" s="27">
        <f t="shared" si="3"/>
        <v>0.13</v>
      </c>
      <c r="O28" s="27">
        <f t="shared" si="3"/>
        <v>0.13</v>
      </c>
      <c r="P28" s="27">
        <f t="shared" si="3"/>
        <v>0.13</v>
      </c>
    </row>
    <row r="29" spans="1:16" x14ac:dyDescent="0.25">
      <c r="C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25">
      <c r="A30" s="1" t="s">
        <v>31</v>
      </c>
      <c r="C30" s="27">
        <v>0.75</v>
      </c>
      <c r="E30" s="27">
        <f>+$C$30</f>
        <v>0.75</v>
      </c>
      <c r="F30" s="27">
        <f t="shared" ref="F30:P30" si="4">+$C$30</f>
        <v>0.75</v>
      </c>
      <c r="G30" s="27">
        <f t="shared" si="4"/>
        <v>0.75</v>
      </c>
      <c r="H30" s="27">
        <f t="shared" si="4"/>
        <v>0.75</v>
      </c>
      <c r="I30" s="27">
        <f t="shared" si="4"/>
        <v>0.75</v>
      </c>
      <c r="J30" s="27">
        <f t="shared" si="4"/>
        <v>0.75</v>
      </c>
      <c r="K30" s="27">
        <f t="shared" si="4"/>
        <v>0.75</v>
      </c>
      <c r="L30" s="27">
        <f t="shared" si="4"/>
        <v>0.75</v>
      </c>
      <c r="M30" s="27">
        <f t="shared" si="4"/>
        <v>0.75</v>
      </c>
      <c r="N30" s="27">
        <f t="shared" si="4"/>
        <v>0.75</v>
      </c>
      <c r="O30" s="27">
        <f t="shared" si="4"/>
        <v>0.75</v>
      </c>
      <c r="P30" s="27">
        <f t="shared" si="4"/>
        <v>0.75</v>
      </c>
    </row>
    <row r="31" spans="1:16" x14ac:dyDescent="0.2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5">
      <c r="A32" s="1" t="s">
        <v>32</v>
      </c>
      <c r="E32" s="25">
        <v>61</v>
      </c>
      <c r="F32" s="25">
        <v>61</v>
      </c>
      <c r="G32" s="25">
        <v>61</v>
      </c>
      <c r="H32" s="25">
        <v>61</v>
      </c>
      <c r="I32" s="25">
        <v>61</v>
      </c>
      <c r="J32" s="25">
        <v>61</v>
      </c>
      <c r="K32" s="25">
        <v>61</v>
      </c>
      <c r="L32" s="25">
        <v>61</v>
      </c>
      <c r="M32" s="25">
        <v>61</v>
      </c>
      <c r="N32" s="25">
        <v>61</v>
      </c>
      <c r="O32" s="25">
        <v>61</v>
      </c>
      <c r="P32" s="25">
        <v>61</v>
      </c>
    </row>
    <row r="33" spans="1:18" x14ac:dyDescent="0.25">
      <c r="A33" s="1" t="s">
        <v>33</v>
      </c>
      <c r="E33" s="25">
        <v>28</v>
      </c>
      <c r="F33" s="25">
        <v>28</v>
      </c>
      <c r="G33" s="25">
        <v>28</v>
      </c>
      <c r="H33" s="25">
        <v>28</v>
      </c>
      <c r="I33" s="25">
        <v>28</v>
      </c>
      <c r="J33" s="25">
        <v>28</v>
      </c>
      <c r="K33" s="25">
        <v>28</v>
      </c>
      <c r="L33" s="25">
        <v>28</v>
      </c>
      <c r="M33" s="25">
        <v>28</v>
      </c>
      <c r="N33" s="25">
        <v>28</v>
      </c>
      <c r="O33" s="25">
        <v>28</v>
      </c>
      <c r="P33" s="25">
        <v>28</v>
      </c>
    </row>
    <row r="34" spans="1:18" x14ac:dyDescent="0.25">
      <c r="A34" s="1" t="s">
        <v>34</v>
      </c>
      <c r="E34" s="25">
        <v>63</v>
      </c>
      <c r="F34" s="25">
        <v>63</v>
      </c>
      <c r="G34" s="25">
        <v>63</v>
      </c>
      <c r="H34" s="25">
        <v>63</v>
      </c>
      <c r="I34" s="25">
        <v>63</v>
      </c>
      <c r="J34" s="25">
        <v>63</v>
      </c>
      <c r="K34" s="25">
        <v>63</v>
      </c>
      <c r="L34" s="25">
        <v>63</v>
      </c>
      <c r="M34" s="25">
        <v>63</v>
      </c>
      <c r="N34" s="25">
        <v>63</v>
      </c>
      <c r="O34" s="25">
        <v>63</v>
      </c>
      <c r="P34" s="25">
        <v>63</v>
      </c>
    </row>
    <row r="36" spans="1:18" x14ac:dyDescent="0.25">
      <c r="A36" s="1" t="s">
        <v>35</v>
      </c>
      <c r="E36" s="30">
        <v>136.91</v>
      </c>
    </row>
    <row r="37" spans="1:18" x14ac:dyDescent="0.25">
      <c r="A37" s="1" t="s">
        <v>36</v>
      </c>
      <c r="E37" s="30">
        <v>12</v>
      </c>
    </row>
    <row r="38" spans="1:18" x14ac:dyDescent="0.25">
      <c r="A38" s="1" t="s">
        <v>37</v>
      </c>
      <c r="E38" s="30">
        <v>3.6</v>
      </c>
    </row>
    <row r="39" spans="1:18" x14ac:dyDescent="0.25">
      <c r="A39" s="1" t="s">
        <v>38</v>
      </c>
      <c r="E39" s="30">
        <v>3.45</v>
      </c>
    </row>
    <row r="40" spans="1:18" x14ac:dyDescent="0.25">
      <c r="A40" s="1" t="s">
        <v>39</v>
      </c>
      <c r="E40" s="30">
        <v>5.04</v>
      </c>
    </row>
    <row r="42" spans="1:18" ht="30.75" x14ac:dyDescent="0.45">
      <c r="A42" s="20" t="s">
        <v>40</v>
      </c>
      <c r="B42" s="15"/>
      <c r="C42" s="17"/>
      <c r="D42" s="18"/>
    </row>
    <row r="44" spans="1:18" ht="16.5" thickBot="1" x14ac:dyDescent="0.3"/>
    <row r="45" spans="1:18" ht="17.25" thickTop="1" thickBot="1" x14ac:dyDescent="0.3">
      <c r="D45" s="1" t="s">
        <v>41</v>
      </c>
      <c r="E45" s="8" t="s">
        <v>13</v>
      </c>
      <c r="F45" s="8" t="s">
        <v>14</v>
      </c>
      <c r="G45" s="8" t="s">
        <v>15</v>
      </c>
      <c r="H45" s="8" t="s">
        <v>16</v>
      </c>
      <c r="I45" s="8" t="s">
        <v>17</v>
      </c>
      <c r="J45" s="8" t="s">
        <v>18</v>
      </c>
      <c r="K45" s="8" t="s">
        <v>19</v>
      </c>
      <c r="L45" s="8" t="s">
        <v>20</v>
      </c>
      <c r="M45" s="8" t="s">
        <v>21</v>
      </c>
      <c r="N45" s="8" t="s">
        <v>22</v>
      </c>
      <c r="O45" s="8" t="s">
        <v>23</v>
      </c>
      <c r="P45" s="8" t="s">
        <v>24</v>
      </c>
      <c r="Q45" s="7" t="s">
        <v>42</v>
      </c>
      <c r="R45" s="39" t="s">
        <v>43</v>
      </c>
    </row>
    <row r="46" spans="1:18" ht="16.5" thickTop="1" x14ac:dyDescent="0.25"/>
    <row r="47" spans="1:18" ht="17.25" thickTop="1" thickBot="1" x14ac:dyDescent="0.3">
      <c r="A47" s="1" t="s">
        <v>44</v>
      </c>
      <c r="D47" s="31">
        <v>0.5</v>
      </c>
      <c r="E47" s="24">
        <f>IF($D$48="si",$E$36*(1+$D$47)*E48,($E$36+(1+$D$47))/12)</f>
        <v>9.1387424999999993</v>
      </c>
      <c r="F47" s="24">
        <f t="shared" ref="F47:P47" si="5">IF($D$48="si",$E$36*(1+$D$47)*F48,($E$36+(1+$D$47))/12)</f>
        <v>18.0926565</v>
      </c>
      <c r="G47" s="24">
        <f t="shared" si="5"/>
        <v>11.582586000000001</v>
      </c>
      <c r="H47" s="24">
        <f t="shared" si="5"/>
        <v>29.490414000000001</v>
      </c>
      <c r="I47" s="24">
        <f t="shared" si="5"/>
        <v>20.023087500000003</v>
      </c>
      <c r="J47" s="24">
        <f t="shared" si="5"/>
        <v>14.827353</v>
      </c>
      <c r="K47" s="24">
        <f t="shared" si="5"/>
        <v>13.841601000000001</v>
      </c>
      <c r="L47" s="24">
        <f t="shared" si="5"/>
        <v>21.563324999999999</v>
      </c>
      <c r="M47" s="24">
        <f t="shared" si="5"/>
        <v>18.770361000000001</v>
      </c>
      <c r="N47" s="24">
        <f t="shared" si="5"/>
        <v>13.9853565</v>
      </c>
      <c r="O47" s="24">
        <f t="shared" si="5"/>
        <v>16.285444500000001</v>
      </c>
      <c r="P47" s="24">
        <f t="shared" si="5"/>
        <v>17.764072500000001</v>
      </c>
      <c r="Q47" s="29">
        <f>SUM(E47:P47)</f>
        <v>205.36500000000001</v>
      </c>
      <c r="R47" s="28">
        <v>1</v>
      </c>
    </row>
    <row r="48" spans="1:18" ht="17.25" thickTop="1" thickBot="1" x14ac:dyDescent="0.3">
      <c r="A48" s="1" t="s">
        <v>45</v>
      </c>
      <c r="D48" s="13" t="s">
        <v>86</v>
      </c>
      <c r="E48" s="28">
        <v>4.4499999999999998E-2</v>
      </c>
      <c r="F48" s="28">
        <v>8.8099999999999998E-2</v>
      </c>
      <c r="G48" s="28">
        <v>5.6399999999999999E-2</v>
      </c>
      <c r="H48" s="28">
        <v>0.14360000000000001</v>
      </c>
      <c r="I48" s="28">
        <v>9.7500000000000003E-2</v>
      </c>
      <c r="J48" s="28">
        <v>7.22E-2</v>
      </c>
      <c r="K48" s="28">
        <v>6.7400000000000002E-2</v>
      </c>
      <c r="L48" s="28">
        <v>0.105</v>
      </c>
      <c r="M48" s="28">
        <v>9.1399999999999995E-2</v>
      </c>
      <c r="N48" s="28">
        <v>6.8099999999999994E-2</v>
      </c>
      <c r="O48" s="28">
        <v>7.9299999999999995E-2</v>
      </c>
      <c r="P48" s="28">
        <v>8.6499999999999994E-2</v>
      </c>
      <c r="Q48" s="28">
        <f>SUM(E48:P48)</f>
        <v>1</v>
      </c>
      <c r="R48" s="28"/>
    </row>
    <row r="49" spans="1:18" x14ac:dyDescent="0.25">
      <c r="A49" s="1" t="s">
        <v>46</v>
      </c>
      <c r="D49" s="3"/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27">
        <v>0</v>
      </c>
    </row>
    <row r="50" spans="1:18" x14ac:dyDescent="0.25">
      <c r="R50" s="4"/>
    </row>
    <row r="51" spans="1:18" x14ac:dyDescent="0.25">
      <c r="A51" s="1" t="s">
        <v>47</v>
      </c>
      <c r="D51" s="4"/>
      <c r="E51" s="29">
        <f>+E47+E49</f>
        <v>9.1387424999999993</v>
      </c>
      <c r="F51" s="29">
        <f t="shared" ref="F51:P51" si="6">+F47+F49</f>
        <v>18.0926565</v>
      </c>
      <c r="G51" s="29">
        <f t="shared" si="6"/>
        <v>11.582586000000001</v>
      </c>
      <c r="H51" s="29">
        <f t="shared" si="6"/>
        <v>29.490414000000001</v>
      </c>
      <c r="I51" s="29">
        <f t="shared" si="6"/>
        <v>20.023087500000003</v>
      </c>
      <c r="J51" s="29">
        <f t="shared" si="6"/>
        <v>14.827353</v>
      </c>
      <c r="K51" s="29">
        <f t="shared" si="6"/>
        <v>13.841601000000001</v>
      </c>
      <c r="L51" s="29">
        <f t="shared" si="6"/>
        <v>21.563324999999999</v>
      </c>
      <c r="M51" s="29">
        <f t="shared" si="6"/>
        <v>18.770361000000001</v>
      </c>
      <c r="N51" s="29">
        <f t="shared" si="6"/>
        <v>13.9853565</v>
      </c>
      <c r="O51" s="29">
        <f t="shared" si="6"/>
        <v>16.285444500000001</v>
      </c>
      <c r="P51" s="29">
        <f t="shared" si="6"/>
        <v>17.764072500000001</v>
      </c>
      <c r="Q51" s="29">
        <f>+Q47</f>
        <v>205.36500000000001</v>
      </c>
      <c r="R51" s="28">
        <f>+R47</f>
        <v>1</v>
      </c>
    </row>
    <row r="52" spans="1:18" x14ac:dyDescent="0.25"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</row>
    <row r="53" spans="1:18" x14ac:dyDescent="0.25">
      <c r="A53" s="32" t="s">
        <v>48</v>
      </c>
      <c r="D53" s="4"/>
      <c r="E53" s="29">
        <f>+E30*E47</f>
        <v>6.8540568749999995</v>
      </c>
      <c r="F53" s="29">
        <f t="shared" ref="F53:P53" si="7">+F30*F47</f>
        <v>13.569492374999999</v>
      </c>
      <c r="G53" s="29">
        <f t="shared" si="7"/>
        <v>8.6869395000000011</v>
      </c>
      <c r="H53" s="29">
        <f t="shared" si="7"/>
        <v>22.117810500000001</v>
      </c>
      <c r="I53" s="29">
        <f t="shared" si="7"/>
        <v>15.017315625000002</v>
      </c>
      <c r="J53" s="29">
        <f t="shared" si="7"/>
        <v>11.12051475</v>
      </c>
      <c r="K53" s="29">
        <f t="shared" si="7"/>
        <v>10.381200750000001</v>
      </c>
      <c r="L53" s="29">
        <f t="shared" si="7"/>
        <v>16.172493750000001</v>
      </c>
      <c r="M53" s="29">
        <f t="shared" si="7"/>
        <v>14.077770750000001</v>
      </c>
      <c r="N53" s="29">
        <f t="shared" si="7"/>
        <v>10.489017375</v>
      </c>
      <c r="O53" s="29">
        <f t="shared" si="7"/>
        <v>12.214083375000001</v>
      </c>
      <c r="P53" s="29">
        <f t="shared" si="7"/>
        <v>13.323054375000002</v>
      </c>
      <c r="Q53" s="29">
        <f>SUM(E53:P53)</f>
        <v>154.02375000000001</v>
      </c>
      <c r="R53" s="28">
        <f>+Q53/Q51</f>
        <v>0.75</v>
      </c>
    </row>
    <row r="54" spans="1:18" ht="16.5" thickBot="1" x14ac:dyDescent="0.3">
      <c r="D54" s="4"/>
      <c r="E54" s="5"/>
      <c r="F54" s="5"/>
      <c r="G54" s="5"/>
      <c r="H54" s="5"/>
      <c r="I54" s="5"/>
      <c r="J54" s="5"/>
      <c r="K54" s="5"/>
      <c r="L54" s="5" t="s">
        <v>85</v>
      </c>
      <c r="M54" s="5"/>
      <c r="N54" s="5"/>
      <c r="O54" s="5"/>
      <c r="P54" s="5"/>
      <c r="Q54" s="5"/>
      <c r="R54" s="4"/>
    </row>
    <row r="55" spans="1:18" ht="17.25" thickTop="1" thickBot="1" x14ac:dyDescent="0.3">
      <c r="A55" s="33" t="s">
        <v>49</v>
      </c>
      <c r="D55" s="4"/>
      <c r="E55" s="34">
        <f>+E51-E53</f>
        <v>2.2846856249999998</v>
      </c>
      <c r="F55" s="34">
        <f t="shared" ref="F55:R55" si="8">+F51-F53</f>
        <v>4.523164125000001</v>
      </c>
      <c r="G55" s="34">
        <f t="shared" si="8"/>
        <v>2.8956464999999998</v>
      </c>
      <c r="H55" s="34">
        <f t="shared" si="8"/>
        <v>7.3726035000000003</v>
      </c>
      <c r="I55" s="34">
        <f t="shared" si="8"/>
        <v>5.0057718750000006</v>
      </c>
      <c r="J55" s="34">
        <f t="shared" si="8"/>
        <v>3.7068382500000006</v>
      </c>
      <c r="K55" s="34">
        <f t="shared" si="8"/>
        <v>3.4604002499999993</v>
      </c>
      <c r="L55" s="34">
        <f t="shared" si="8"/>
        <v>5.390831249999998</v>
      </c>
      <c r="M55" s="34">
        <f t="shared" si="8"/>
        <v>4.6925902500000003</v>
      </c>
      <c r="N55" s="34">
        <f t="shared" si="8"/>
        <v>3.4963391250000004</v>
      </c>
      <c r="O55" s="34">
        <f t="shared" si="8"/>
        <v>4.0713611249999992</v>
      </c>
      <c r="P55" s="34">
        <f t="shared" si="8"/>
        <v>4.4410181249999994</v>
      </c>
      <c r="Q55" s="34">
        <f t="shared" si="8"/>
        <v>51.341250000000002</v>
      </c>
      <c r="R55" s="35">
        <f t="shared" si="8"/>
        <v>0.25</v>
      </c>
    </row>
    <row r="56" spans="1:18" ht="16.5" thickTop="1" x14ac:dyDescent="0.25"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"/>
    </row>
    <row r="57" spans="1:18" x14ac:dyDescent="0.25"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4"/>
    </row>
    <row r="58" spans="1:18" ht="17.25" thickTop="1" thickBot="1" x14ac:dyDescent="0.3">
      <c r="A58" s="1" t="s">
        <v>50</v>
      </c>
      <c r="D58" s="31">
        <v>0.05</v>
      </c>
      <c r="E58" s="29">
        <f>+($E$37+$E$38)/12*(1+$D$58)</f>
        <v>1.3650000000000002</v>
      </c>
      <c r="F58" s="29">
        <f t="shared" ref="F58:P58" si="9">+($E$37+$E$38)/12*(1+$D$58)</f>
        <v>1.3650000000000002</v>
      </c>
      <c r="G58" s="29">
        <f t="shared" si="9"/>
        <v>1.3650000000000002</v>
      </c>
      <c r="H58" s="29">
        <f t="shared" si="9"/>
        <v>1.3650000000000002</v>
      </c>
      <c r="I58" s="29">
        <f t="shared" si="9"/>
        <v>1.3650000000000002</v>
      </c>
      <c r="J58" s="29">
        <f t="shared" si="9"/>
        <v>1.3650000000000002</v>
      </c>
      <c r="K58" s="29">
        <f t="shared" si="9"/>
        <v>1.3650000000000002</v>
      </c>
      <c r="L58" s="29">
        <f t="shared" si="9"/>
        <v>1.3650000000000002</v>
      </c>
      <c r="M58" s="29">
        <f t="shared" si="9"/>
        <v>1.3650000000000002</v>
      </c>
      <c r="N58" s="29">
        <f t="shared" si="9"/>
        <v>1.3650000000000002</v>
      </c>
      <c r="O58" s="29">
        <f t="shared" si="9"/>
        <v>1.3650000000000002</v>
      </c>
      <c r="P58" s="29">
        <f t="shared" si="9"/>
        <v>1.3650000000000002</v>
      </c>
      <c r="Q58" s="29">
        <f>SUM(E58:P58)</f>
        <v>16.380000000000003</v>
      </c>
      <c r="R58" s="28">
        <f>+Q58/$Q$47</f>
        <v>7.9760426557592592E-2</v>
      </c>
    </row>
    <row r="59" spans="1:18" ht="17.25" thickTop="1" thickBot="1" x14ac:dyDescent="0.3">
      <c r="A59" s="1" t="s">
        <v>51</v>
      </c>
      <c r="D59" s="31">
        <v>0.08</v>
      </c>
      <c r="E59" s="29">
        <f>+$E$39/12*(1+$D$59)</f>
        <v>0.31050000000000005</v>
      </c>
      <c r="F59" s="29">
        <f t="shared" ref="F59:P59" si="10">+$E$39/12*(1+$D$59)</f>
        <v>0.31050000000000005</v>
      </c>
      <c r="G59" s="29">
        <f t="shared" si="10"/>
        <v>0.31050000000000005</v>
      </c>
      <c r="H59" s="29">
        <f t="shared" si="10"/>
        <v>0.31050000000000005</v>
      </c>
      <c r="I59" s="29">
        <f t="shared" si="10"/>
        <v>0.31050000000000005</v>
      </c>
      <c r="J59" s="29">
        <f t="shared" si="10"/>
        <v>0.31050000000000005</v>
      </c>
      <c r="K59" s="29">
        <f t="shared" si="10"/>
        <v>0.31050000000000005</v>
      </c>
      <c r="L59" s="29">
        <f t="shared" si="10"/>
        <v>0.31050000000000005</v>
      </c>
      <c r="M59" s="29">
        <f t="shared" si="10"/>
        <v>0.31050000000000005</v>
      </c>
      <c r="N59" s="29">
        <f t="shared" si="10"/>
        <v>0.31050000000000005</v>
      </c>
      <c r="O59" s="29">
        <f t="shared" si="10"/>
        <v>0.31050000000000005</v>
      </c>
      <c r="P59" s="29">
        <f t="shared" si="10"/>
        <v>0.31050000000000005</v>
      </c>
      <c r="Q59" s="29">
        <f>SUM(E59:P59)</f>
        <v>3.7260000000000013</v>
      </c>
      <c r="R59" s="28">
        <f>+Q59/$Q$47</f>
        <v>1.8143305821342492E-2</v>
      </c>
    </row>
    <row r="60" spans="1:18" ht="17.25" thickTop="1" thickBot="1" x14ac:dyDescent="0.3">
      <c r="A60" s="1" t="s">
        <v>52</v>
      </c>
      <c r="D60" s="31">
        <v>0.02</v>
      </c>
      <c r="E60" s="29">
        <f>+$E$40/12*(1+$D$60)</f>
        <v>0.4284</v>
      </c>
      <c r="F60" s="29">
        <f t="shared" ref="F60:P60" si="11">+$E$40/12*(1+$D$60)</f>
        <v>0.4284</v>
      </c>
      <c r="G60" s="29">
        <f t="shared" si="11"/>
        <v>0.4284</v>
      </c>
      <c r="H60" s="29">
        <f t="shared" si="11"/>
        <v>0.4284</v>
      </c>
      <c r="I60" s="29">
        <f t="shared" si="11"/>
        <v>0.4284</v>
      </c>
      <c r="J60" s="29">
        <f t="shared" si="11"/>
        <v>0.4284</v>
      </c>
      <c r="K60" s="29">
        <f t="shared" si="11"/>
        <v>0.4284</v>
      </c>
      <c r="L60" s="29">
        <f t="shared" si="11"/>
        <v>0.4284</v>
      </c>
      <c r="M60" s="29">
        <f t="shared" si="11"/>
        <v>0.4284</v>
      </c>
      <c r="N60" s="29">
        <f t="shared" si="11"/>
        <v>0.4284</v>
      </c>
      <c r="O60" s="29">
        <f t="shared" si="11"/>
        <v>0.4284</v>
      </c>
      <c r="P60" s="29">
        <f t="shared" si="11"/>
        <v>0.4284</v>
      </c>
      <c r="Q60" s="29">
        <f>SUM(E60:P60)</f>
        <v>5.1407999999999996</v>
      </c>
      <c r="R60" s="28">
        <f>+Q60/$Q$47</f>
        <v>2.5032503104229054E-2</v>
      </c>
    </row>
    <row r="61" spans="1:18" x14ac:dyDescent="0.25">
      <c r="A61" s="1" t="s">
        <v>53</v>
      </c>
      <c r="D61" s="3"/>
      <c r="E61" s="29">
        <f>+(E83/$E$10)+(E84/$E$7)</f>
        <v>0.33126293995859213</v>
      </c>
      <c r="F61" s="29">
        <f t="shared" ref="F61:P61" si="12">+(F83/$E$10)+(F84/$E$7)</f>
        <v>0.33126293995859213</v>
      </c>
      <c r="G61" s="29">
        <f t="shared" si="12"/>
        <v>0.33126293995859213</v>
      </c>
      <c r="H61" s="29">
        <f t="shared" si="12"/>
        <v>0.33126293995859213</v>
      </c>
      <c r="I61" s="29">
        <f t="shared" si="12"/>
        <v>0.33126293995859213</v>
      </c>
      <c r="J61" s="29">
        <f t="shared" si="12"/>
        <v>0.33126293995859213</v>
      </c>
      <c r="K61" s="29">
        <f t="shared" si="12"/>
        <v>0.33126293995859213</v>
      </c>
      <c r="L61" s="29">
        <f t="shared" si="12"/>
        <v>0.33126293995859213</v>
      </c>
      <c r="M61" s="29">
        <f t="shared" si="12"/>
        <v>0.33126293995859213</v>
      </c>
      <c r="N61" s="29">
        <f t="shared" si="12"/>
        <v>0.33126293995859213</v>
      </c>
      <c r="O61" s="29">
        <f t="shared" si="12"/>
        <v>0.33126293995859213</v>
      </c>
      <c r="P61" s="29">
        <f t="shared" si="12"/>
        <v>0.33126293995859213</v>
      </c>
      <c r="Q61" s="29">
        <f>SUM(E61:P61)</f>
        <v>3.9751552795031047</v>
      </c>
      <c r="R61" s="28">
        <f>+Q61/$Q$47</f>
        <v>1.9356537284849436E-2</v>
      </c>
    </row>
    <row r="62" spans="1:18" ht="16.5" thickBot="1" x14ac:dyDescent="0.3">
      <c r="A62" s="1" t="s">
        <v>54</v>
      </c>
      <c r="D62" s="3"/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29">
        <f>SUM(E62:P62)</f>
        <v>0</v>
      </c>
      <c r="R62" s="28">
        <f>+Q62/$Q$47</f>
        <v>0</v>
      </c>
    </row>
    <row r="63" spans="1:18" ht="17.25" thickTop="1" thickBot="1" x14ac:dyDescent="0.3">
      <c r="A63" s="1" t="s">
        <v>55</v>
      </c>
      <c r="E63" s="34">
        <f>SUM(E58:E62)</f>
        <v>2.4351629399585923</v>
      </c>
      <c r="F63" s="34">
        <f t="shared" ref="F63:Q63" si="13">SUM(F58:F62)</f>
        <v>2.4351629399585923</v>
      </c>
      <c r="G63" s="34">
        <f t="shared" si="13"/>
        <v>2.4351629399585923</v>
      </c>
      <c r="H63" s="34">
        <f t="shared" si="13"/>
        <v>2.4351629399585923</v>
      </c>
      <c r="I63" s="34">
        <f t="shared" si="13"/>
        <v>2.4351629399585923</v>
      </c>
      <c r="J63" s="34">
        <f t="shared" si="13"/>
        <v>2.4351629399585923</v>
      </c>
      <c r="K63" s="34">
        <f t="shared" si="13"/>
        <v>2.4351629399585923</v>
      </c>
      <c r="L63" s="34">
        <f t="shared" si="13"/>
        <v>2.4351629399585923</v>
      </c>
      <c r="M63" s="34">
        <f t="shared" si="13"/>
        <v>2.4351629399585923</v>
      </c>
      <c r="N63" s="34">
        <f t="shared" si="13"/>
        <v>2.4351629399585923</v>
      </c>
      <c r="O63" s="34">
        <f t="shared" si="13"/>
        <v>2.4351629399585923</v>
      </c>
      <c r="P63" s="34">
        <f t="shared" si="13"/>
        <v>2.4351629399585923</v>
      </c>
      <c r="Q63" s="34">
        <f t="shared" si="13"/>
        <v>29.22195527950311</v>
      </c>
      <c r="R63" s="35">
        <f>SUM(R58:R62)</f>
        <v>0.14229277276801358</v>
      </c>
    </row>
    <row r="64" spans="1:18" ht="17.25" thickTop="1" thickBot="1" x14ac:dyDescent="0.3">
      <c r="R64" s="4"/>
    </row>
    <row r="65" spans="1:18" ht="17.25" thickTop="1" thickBot="1" x14ac:dyDescent="0.3">
      <c r="A65" s="33" t="s">
        <v>56</v>
      </c>
      <c r="E65" s="34">
        <f>+E55-E63</f>
        <v>-0.15047731495859251</v>
      </c>
      <c r="F65" s="34">
        <f t="shared" ref="F65:P65" si="14">+F55-F63</f>
        <v>2.0880011850414086</v>
      </c>
      <c r="G65" s="34">
        <f t="shared" si="14"/>
        <v>0.46048356004140745</v>
      </c>
      <c r="H65" s="34">
        <f t="shared" si="14"/>
        <v>4.9374405600414075</v>
      </c>
      <c r="I65" s="34">
        <f t="shared" si="14"/>
        <v>2.5706089350414083</v>
      </c>
      <c r="J65" s="34">
        <f t="shared" si="14"/>
        <v>1.2716753100414082</v>
      </c>
      <c r="K65" s="34">
        <f t="shared" si="14"/>
        <v>1.0252373100414069</v>
      </c>
      <c r="L65" s="34">
        <f t="shared" si="14"/>
        <v>2.9556683100414056</v>
      </c>
      <c r="M65" s="34">
        <f t="shared" si="14"/>
        <v>2.257427310041408</v>
      </c>
      <c r="N65" s="34">
        <f t="shared" si="14"/>
        <v>1.0611761850414081</v>
      </c>
      <c r="O65" s="34">
        <f t="shared" si="14"/>
        <v>1.6361981850414069</v>
      </c>
      <c r="P65" s="34">
        <f t="shared" si="14"/>
        <v>2.005855185041407</v>
      </c>
      <c r="Q65" s="34">
        <f>SUM(E65:P65)</f>
        <v>22.119294720496892</v>
      </c>
      <c r="R65" s="35">
        <f>+R55-R63</f>
        <v>0.10770722723198642</v>
      </c>
    </row>
    <row r="66" spans="1:18" ht="17.25" thickTop="1" thickBot="1" x14ac:dyDescent="0.3">
      <c r="A66" s="1" t="s">
        <v>57</v>
      </c>
      <c r="D66" s="3"/>
      <c r="E66" s="29">
        <f ca="1">IF(E78&lt;0,0,IF(E78&gt;E25,(E24/12*(E78-E25)),0))</f>
        <v>0</v>
      </c>
      <c r="F66" s="29">
        <f t="shared" ref="F66:P66" ca="1" si="15">IF(F78&lt;0,0,IF(F78&gt;F25,(F24/12*(F78-F25)),0))</f>
        <v>0</v>
      </c>
      <c r="G66" s="29">
        <f t="shared" ca="1" si="15"/>
        <v>0</v>
      </c>
      <c r="H66" s="29">
        <f t="shared" ca="1" si="15"/>
        <v>0</v>
      </c>
      <c r="I66" s="29">
        <f t="shared" ca="1" si="15"/>
        <v>0</v>
      </c>
      <c r="J66" s="29">
        <f t="shared" ca="1" si="15"/>
        <v>0</v>
      </c>
      <c r="K66" s="29">
        <f t="shared" ca="1" si="15"/>
        <v>0</v>
      </c>
      <c r="L66" s="29">
        <f t="shared" ca="1" si="15"/>
        <v>0</v>
      </c>
      <c r="M66" s="29">
        <f t="shared" ca="1" si="15"/>
        <v>0</v>
      </c>
      <c r="N66" s="29">
        <f t="shared" ca="1" si="15"/>
        <v>0</v>
      </c>
      <c r="O66" s="29">
        <f t="shared" ca="1" si="15"/>
        <v>0</v>
      </c>
      <c r="P66" s="29">
        <f t="shared" ca="1" si="15"/>
        <v>0</v>
      </c>
      <c r="Q66" s="34">
        <f ca="1">SUM(E66:P66)</f>
        <v>0</v>
      </c>
      <c r="R66" s="28">
        <f ca="1">+Q66/$Q$47</f>
        <v>0</v>
      </c>
    </row>
    <row r="67" spans="1:18" ht="17.25" thickTop="1" thickBot="1" x14ac:dyDescent="0.3">
      <c r="A67" s="1" t="s">
        <v>58</v>
      </c>
      <c r="D67" s="4"/>
      <c r="E67" s="29">
        <f>+((E28/12)*E96)+((E27/12)*E93)</f>
        <v>1.65E-3</v>
      </c>
      <c r="F67" s="29">
        <f t="shared" ref="F67:P67" si="16">+((F28/12)*F96)+((F27/12)*F93)</f>
        <v>1.65E-3</v>
      </c>
      <c r="G67" s="29">
        <f t="shared" si="16"/>
        <v>1.725E-3</v>
      </c>
      <c r="H67" s="29">
        <f t="shared" si="16"/>
        <v>1.725E-3</v>
      </c>
      <c r="I67" s="29">
        <f t="shared" si="16"/>
        <v>1.725E-3</v>
      </c>
      <c r="J67" s="29">
        <f t="shared" si="16"/>
        <v>1.8E-3</v>
      </c>
      <c r="K67" s="29">
        <f t="shared" si="16"/>
        <v>1.8E-3</v>
      </c>
      <c r="L67" s="29">
        <f t="shared" si="16"/>
        <v>1.8E-3</v>
      </c>
      <c r="M67" s="29">
        <f t="shared" si="16"/>
        <v>1.8749999999999999E-3</v>
      </c>
      <c r="N67" s="29">
        <f t="shared" si="16"/>
        <v>1.8749999999999999E-3</v>
      </c>
      <c r="O67" s="29">
        <f t="shared" si="16"/>
        <v>1.8749999999999999E-3</v>
      </c>
      <c r="P67" s="29">
        <f t="shared" si="16"/>
        <v>1.8749999999999999E-3</v>
      </c>
      <c r="Q67" s="34">
        <f>SUM(E67:P67)</f>
        <v>2.1375000000000005E-2</v>
      </c>
      <c r="R67" s="28">
        <f>+Q67/$Q$47</f>
        <v>1.0408297421663869E-4</v>
      </c>
    </row>
    <row r="68" spans="1:18" ht="17.25" thickTop="1" thickBot="1" x14ac:dyDescent="0.3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4"/>
    </row>
    <row r="69" spans="1:18" ht="17.25" thickTop="1" thickBot="1" x14ac:dyDescent="0.3">
      <c r="A69" s="33" t="s">
        <v>59</v>
      </c>
      <c r="E69" s="34">
        <f ca="1">+E65+E66-E67</f>
        <v>-0.15212731495859252</v>
      </c>
      <c r="F69" s="34">
        <f t="shared" ref="F69:P69" ca="1" si="17">+F65+F66-F67</f>
        <v>2.0863511850414085</v>
      </c>
      <c r="G69" s="34">
        <f t="shared" ca="1" si="17"/>
        <v>0.45875856004140747</v>
      </c>
      <c r="H69" s="34">
        <f t="shared" ca="1" si="17"/>
        <v>4.9357155600414071</v>
      </c>
      <c r="I69" s="34">
        <f t="shared" ca="1" si="17"/>
        <v>2.5688839350414083</v>
      </c>
      <c r="J69" s="34">
        <f t="shared" ca="1" si="17"/>
        <v>1.2698753100414082</v>
      </c>
      <c r="K69" s="34">
        <f t="shared" ca="1" si="17"/>
        <v>1.0234373100414069</v>
      </c>
      <c r="L69" s="34">
        <f t="shared" ca="1" si="17"/>
        <v>2.9538683100414058</v>
      </c>
      <c r="M69" s="34">
        <f t="shared" ca="1" si="17"/>
        <v>2.2555523100414079</v>
      </c>
      <c r="N69" s="34">
        <f t="shared" ca="1" si="17"/>
        <v>1.059301185041408</v>
      </c>
      <c r="O69" s="34">
        <f t="shared" ca="1" si="17"/>
        <v>1.6343231850414068</v>
      </c>
      <c r="P69" s="34">
        <f t="shared" ca="1" si="17"/>
        <v>2.003980185041407</v>
      </c>
      <c r="Q69" s="34">
        <f ca="1">SUM(E69:P69)</f>
        <v>22.09791972049689</v>
      </c>
      <c r="R69" s="35">
        <f ca="1">+R65-R66-R67</f>
        <v>0.10760314425776978</v>
      </c>
    </row>
    <row r="70" spans="1:18" ht="17.25" thickTop="1" thickBot="1" x14ac:dyDescent="0.3">
      <c r="A70" s="1" t="s">
        <v>60</v>
      </c>
      <c r="D70" s="4"/>
      <c r="E70" s="29">
        <f>+E65*$E$19</f>
        <v>-4.5143194487577754E-2</v>
      </c>
      <c r="F70" s="29">
        <f t="shared" ref="F70:P70" si="18">+F65*$E$19</f>
        <v>0.62640035551242257</v>
      </c>
      <c r="G70" s="29">
        <f t="shared" si="18"/>
        <v>0.13814506801242224</v>
      </c>
      <c r="H70" s="29">
        <f t="shared" si="18"/>
        <v>1.4812321680124223</v>
      </c>
      <c r="I70" s="29">
        <f t="shared" si="18"/>
        <v>0.77118268051242245</v>
      </c>
      <c r="J70" s="29">
        <f t="shared" si="18"/>
        <v>0.38150259301242245</v>
      </c>
      <c r="K70" s="29">
        <f t="shared" si="18"/>
        <v>0.30757119301242208</v>
      </c>
      <c r="L70" s="29">
        <f t="shared" si="18"/>
        <v>0.88670049301242171</v>
      </c>
      <c r="M70" s="29">
        <f t="shared" si="18"/>
        <v>0.67722819301242232</v>
      </c>
      <c r="N70" s="29">
        <f t="shared" si="18"/>
        <v>0.31835285551242243</v>
      </c>
      <c r="O70" s="29">
        <f t="shared" si="18"/>
        <v>0.49085945551242205</v>
      </c>
      <c r="P70" s="29">
        <f t="shared" si="18"/>
        <v>0.60175655551242213</v>
      </c>
      <c r="Q70" s="34">
        <f>SUM(E70:P70)</f>
        <v>6.6357884161490661</v>
      </c>
      <c r="R70" s="28">
        <f>+Q70/$Q$47</f>
        <v>3.2312168169595916E-2</v>
      </c>
    </row>
    <row r="71" spans="1:18" ht="17.25" thickTop="1" thickBot="1" x14ac:dyDescent="0.3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4"/>
    </row>
    <row r="72" spans="1:18" ht="17.25" thickTop="1" thickBot="1" x14ac:dyDescent="0.3">
      <c r="A72" s="1" t="s">
        <v>61</v>
      </c>
      <c r="E72" s="36">
        <f ca="1">+E69-E70</f>
        <v>-0.10698412047101477</v>
      </c>
      <c r="F72" s="36">
        <f t="shared" ref="F72:P72" ca="1" si="19">+F69-F70</f>
        <v>1.459950829528986</v>
      </c>
      <c r="G72" s="36">
        <f t="shared" ca="1" si="19"/>
        <v>0.32061349202898526</v>
      </c>
      <c r="H72" s="36">
        <f t="shared" ca="1" si="19"/>
        <v>3.454483392028985</v>
      </c>
      <c r="I72" s="36">
        <f t="shared" ca="1" si="19"/>
        <v>1.7977012545289859</v>
      </c>
      <c r="J72" s="36">
        <f t="shared" ca="1" si="19"/>
        <v>0.88837271702898568</v>
      </c>
      <c r="K72" s="36">
        <f t="shared" ca="1" si="19"/>
        <v>0.71586611702898484</v>
      </c>
      <c r="L72" s="36">
        <f t="shared" ca="1" si="19"/>
        <v>2.067167817028984</v>
      </c>
      <c r="M72" s="36">
        <f t="shared" ca="1" si="19"/>
        <v>1.5783241170289855</v>
      </c>
      <c r="N72" s="36">
        <f t="shared" ca="1" si="19"/>
        <v>0.74094832952898559</v>
      </c>
      <c r="O72" s="36">
        <f t="shared" ca="1" si="19"/>
        <v>1.1434637295289849</v>
      </c>
      <c r="P72" s="36">
        <f t="shared" ca="1" si="19"/>
        <v>1.4022236295289847</v>
      </c>
      <c r="Q72" s="36">
        <f ca="1">SUM(E72:P72)</f>
        <v>15.462131304347823</v>
      </c>
      <c r="R72" s="37">
        <f ca="1">+E69-E70</f>
        <v>-0.10698412047101477</v>
      </c>
    </row>
    <row r="73" spans="1:18" x14ac:dyDescent="0.25">
      <c r="R73" s="4"/>
    </row>
    <row r="75" spans="1:18" ht="19.5" x14ac:dyDescent="0.35">
      <c r="A75" s="20" t="s">
        <v>62</v>
      </c>
      <c r="B75" s="17"/>
      <c r="C75" s="17"/>
      <c r="D75" s="18"/>
    </row>
    <row r="76" spans="1:18" ht="16.5" thickBot="1" x14ac:dyDescent="0.3"/>
    <row r="77" spans="1:18" ht="17.25" thickTop="1" thickBot="1" x14ac:dyDescent="0.3">
      <c r="E77" s="8" t="s">
        <v>13</v>
      </c>
      <c r="F77" s="8" t="s">
        <v>14</v>
      </c>
      <c r="G77" s="8" t="s">
        <v>15</v>
      </c>
      <c r="H77" s="8" t="s">
        <v>16</v>
      </c>
      <c r="I77" s="8" t="s">
        <v>17</v>
      </c>
      <c r="J77" s="8" t="s">
        <v>18</v>
      </c>
      <c r="K77" s="8" t="s">
        <v>19</v>
      </c>
      <c r="L77" s="8" t="s">
        <v>20</v>
      </c>
      <c r="M77" s="8" t="s">
        <v>21</v>
      </c>
      <c r="N77" s="8" t="s">
        <v>22</v>
      </c>
      <c r="O77" s="8" t="s">
        <v>23</v>
      </c>
      <c r="P77" s="8" t="s">
        <v>24</v>
      </c>
      <c r="Q77" s="40" t="str">
        <f>R45</f>
        <v>% ESTRUC</v>
      </c>
    </row>
    <row r="78" spans="1:18" ht="16.5" thickTop="1" x14ac:dyDescent="0.25">
      <c r="A78" s="1" t="s">
        <v>63</v>
      </c>
      <c r="E78" s="29">
        <f ca="1">+E102-E88-E80-E79</f>
        <v>-11.54156471061644</v>
      </c>
      <c r="F78" s="29">
        <f t="shared" ref="F78:P78" ca="1" si="20">+F102-F88-F80-F79</f>
        <v>-19.308347495238458</v>
      </c>
      <c r="G78" s="29">
        <f t="shared" ca="1" si="20"/>
        <v>-11.697193752120736</v>
      </c>
      <c r="H78" s="29">
        <f t="shared" ca="1" si="20"/>
        <v>-27.027440528352329</v>
      </c>
      <c r="I78" s="29">
        <f t="shared" ca="1" si="20"/>
        <v>-14.792429518625031</v>
      </c>
      <c r="J78" s="29">
        <f t="shared" ca="1" si="20"/>
        <v>-8.0165252190004637</v>
      </c>
      <c r="K78" s="29">
        <f t="shared" ca="1" si="20"/>
        <v>-5.9171396606430307</v>
      </c>
      <c r="L78" s="29">
        <f t="shared" ca="1" si="20"/>
        <v>-11.761384831052709</v>
      </c>
      <c r="M78" s="29">
        <f t="shared" ca="1" si="20"/>
        <v>-6.8604043535171932</v>
      </c>
      <c r="N78" s="29">
        <f t="shared" ca="1" si="20"/>
        <v>-0.6803646502967311</v>
      </c>
      <c r="O78" s="29">
        <f t="shared" ca="1" si="20"/>
        <v>-1.6609031506721692</v>
      </c>
      <c r="P78" s="29">
        <f t="shared" ca="1" si="20"/>
        <v>-1.5058013332393898</v>
      </c>
      <c r="Q78" s="28">
        <f ca="1">+P78/$P$89</f>
        <v>-2.4722133687642082E-2</v>
      </c>
    </row>
    <row r="79" spans="1:18" x14ac:dyDescent="0.25">
      <c r="A79" s="1" t="s">
        <v>64</v>
      </c>
      <c r="E79" s="29">
        <f>+(E32/365)*(E47+E49)*12</f>
        <v>18.327560301369864</v>
      </c>
      <c r="F79" s="29">
        <f t="shared" ref="F79:P79" si="21">+(F32/365)*(F47+F49)*12</f>
        <v>36.284450843835621</v>
      </c>
      <c r="G79" s="29">
        <f t="shared" si="21"/>
        <v>23.228638224657537</v>
      </c>
      <c r="H79" s="29">
        <f t="shared" si="21"/>
        <v>59.142419309589044</v>
      </c>
      <c r="I79" s="29">
        <f t="shared" si="21"/>
        <v>40.155890547945212</v>
      </c>
      <c r="J79" s="29">
        <f t="shared" si="21"/>
        <v>29.735951769863014</v>
      </c>
      <c r="K79" s="29">
        <f t="shared" si="21"/>
        <v>27.759046389041099</v>
      </c>
      <c r="L79" s="29">
        <f t="shared" si="21"/>
        <v>43.244805205479452</v>
      </c>
      <c r="M79" s="29">
        <f t="shared" si="21"/>
        <v>37.643573293150688</v>
      </c>
      <c r="N79" s="29">
        <f t="shared" si="21"/>
        <v>28.047345090410964</v>
      </c>
      <c r="O79" s="29">
        <f t="shared" si="21"/>
        <v>32.660124312328769</v>
      </c>
      <c r="P79" s="29">
        <f t="shared" si="21"/>
        <v>35.625482383561646</v>
      </c>
      <c r="Q79" s="28">
        <f t="shared" ref="Q79:Q89" ca="1" si="22">+P79/$P$89</f>
        <v>0.58489650575513918</v>
      </c>
    </row>
    <row r="80" spans="1:18" x14ac:dyDescent="0.25">
      <c r="A80" s="1" t="s">
        <v>65</v>
      </c>
      <c r="E80" s="29">
        <f>+(E33/365)*(E53*12)</f>
        <v>6.3094879726027404</v>
      </c>
      <c r="F80" s="29">
        <f t="shared" ref="F80:P80" si="23">+(F33/365)*(F53*12)</f>
        <v>12.491368323287672</v>
      </c>
      <c r="G80" s="29">
        <f t="shared" si="23"/>
        <v>7.9967443068493163</v>
      </c>
      <c r="H80" s="29">
        <f t="shared" si="23"/>
        <v>20.360505008219178</v>
      </c>
      <c r="I80" s="29">
        <f t="shared" si="23"/>
        <v>13.824159041095893</v>
      </c>
      <c r="J80" s="29">
        <f t="shared" si="23"/>
        <v>10.236967002739727</v>
      </c>
      <c r="K80" s="29">
        <f t="shared" si="23"/>
        <v>9.5563930191780848</v>
      </c>
      <c r="L80" s="29">
        <f t="shared" si="23"/>
        <v>14.88755589041096</v>
      </c>
      <c r="M80" s="29">
        <f t="shared" si="23"/>
        <v>12.959262936986303</v>
      </c>
      <c r="N80" s="29">
        <f t="shared" si="23"/>
        <v>9.6556433917808224</v>
      </c>
      <c r="O80" s="29">
        <f t="shared" si="23"/>
        <v>11.24364935342466</v>
      </c>
      <c r="P80" s="29">
        <f t="shared" si="23"/>
        <v>12.264510328767127</v>
      </c>
      <c r="Q80" s="28">
        <f t="shared" ca="1" si="22"/>
        <v>0.2013578134566873</v>
      </c>
    </row>
    <row r="81" spans="1:17" x14ac:dyDescent="0.25">
      <c r="A81" s="33" t="s">
        <v>66</v>
      </c>
      <c r="E81" s="38">
        <f ca="1">SUM(E78:E80)</f>
        <v>13.095483563356165</v>
      </c>
      <c r="F81" s="38">
        <f t="shared" ref="F81:P81" ca="1" si="24">SUM(F78:F80)</f>
        <v>29.467471671884837</v>
      </c>
      <c r="G81" s="38">
        <f t="shared" ca="1" si="24"/>
        <v>19.528188779386117</v>
      </c>
      <c r="H81" s="38">
        <f t="shared" ca="1" si="24"/>
        <v>52.475483789455893</v>
      </c>
      <c r="I81" s="38">
        <f t="shared" ca="1" si="24"/>
        <v>39.187620070416074</v>
      </c>
      <c r="J81" s="38">
        <f t="shared" ca="1" si="24"/>
        <v>31.956393553602275</v>
      </c>
      <c r="K81" s="38">
        <f t="shared" ca="1" si="24"/>
        <v>31.398299747576154</v>
      </c>
      <c r="L81" s="38">
        <f t="shared" ca="1" si="24"/>
        <v>46.370976264837701</v>
      </c>
      <c r="M81" s="38">
        <f t="shared" ca="1" si="24"/>
        <v>43.742431876619797</v>
      </c>
      <c r="N81" s="38">
        <f t="shared" ca="1" si="24"/>
        <v>37.022623831895054</v>
      </c>
      <c r="O81" s="38">
        <f t="shared" ca="1" si="24"/>
        <v>42.242870515081258</v>
      </c>
      <c r="P81" s="38">
        <f t="shared" ca="1" si="24"/>
        <v>46.384191379089387</v>
      </c>
      <c r="Q81" s="28">
        <f t="shared" ca="1" si="22"/>
        <v>0.76153218552418445</v>
      </c>
    </row>
    <row r="82" spans="1:17" x14ac:dyDescent="0.25">
      <c r="A82" s="1" t="s">
        <v>67</v>
      </c>
      <c r="E82" s="29">
        <v>3</v>
      </c>
      <c r="F82" s="29">
        <v>3</v>
      </c>
      <c r="G82" s="29">
        <v>3</v>
      </c>
      <c r="H82" s="29">
        <v>3</v>
      </c>
      <c r="I82" s="29">
        <v>3</v>
      </c>
      <c r="J82" s="29">
        <v>3</v>
      </c>
      <c r="K82" s="29">
        <v>3</v>
      </c>
      <c r="L82" s="29">
        <v>3</v>
      </c>
      <c r="M82" s="29">
        <v>3</v>
      </c>
      <c r="N82" s="29">
        <v>3</v>
      </c>
      <c r="O82" s="29">
        <v>3</v>
      </c>
      <c r="P82" s="29">
        <v>3</v>
      </c>
      <c r="Q82" s="28">
        <f t="shared" ca="1" si="22"/>
        <v>4.925377566466492E-2</v>
      </c>
    </row>
    <row r="83" spans="1:17" x14ac:dyDescent="0.25">
      <c r="A83" s="1" t="s">
        <v>68</v>
      </c>
      <c r="E83" s="30">
        <v>13</v>
      </c>
      <c r="F83" s="30">
        <v>13</v>
      </c>
      <c r="G83" s="30">
        <v>13</v>
      </c>
      <c r="H83" s="30">
        <v>13</v>
      </c>
      <c r="I83" s="30">
        <v>13</v>
      </c>
      <c r="J83" s="30">
        <v>13</v>
      </c>
      <c r="K83" s="30">
        <v>13</v>
      </c>
      <c r="L83" s="30">
        <v>13</v>
      </c>
      <c r="M83" s="30">
        <v>13</v>
      </c>
      <c r="N83" s="30">
        <v>13</v>
      </c>
      <c r="O83" s="30">
        <v>13</v>
      </c>
      <c r="P83" s="30">
        <v>13</v>
      </c>
      <c r="Q83" s="28">
        <f t="shared" ca="1" si="22"/>
        <v>0.21343302788021465</v>
      </c>
    </row>
    <row r="84" spans="1:17" x14ac:dyDescent="0.25">
      <c r="A84" s="1" t="s">
        <v>69</v>
      </c>
      <c r="E84" s="30">
        <v>7</v>
      </c>
      <c r="F84" s="30">
        <v>7</v>
      </c>
      <c r="G84" s="30">
        <v>7</v>
      </c>
      <c r="H84" s="30">
        <v>7</v>
      </c>
      <c r="I84" s="30">
        <v>7</v>
      </c>
      <c r="J84" s="30">
        <v>7</v>
      </c>
      <c r="K84" s="30">
        <v>7</v>
      </c>
      <c r="L84" s="30">
        <v>7</v>
      </c>
      <c r="M84" s="30">
        <v>7</v>
      </c>
      <c r="N84" s="30">
        <v>7</v>
      </c>
      <c r="O84" s="30">
        <v>7</v>
      </c>
      <c r="P84" s="30">
        <v>7</v>
      </c>
      <c r="Q84" s="28">
        <f t="shared" ca="1" si="22"/>
        <v>0.11492547655088482</v>
      </c>
    </row>
    <row r="85" spans="1:17" x14ac:dyDescent="0.25">
      <c r="A85" s="1" t="s">
        <v>70</v>
      </c>
      <c r="E85" s="29">
        <f>SUM(E82:E84)</f>
        <v>23</v>
      </c>
      <c r="F85" s="29">
        <f t="shared" ref="F85:P85" si="25">SUM(F82:F84)</f>
        <v>23</v>
      </c>
      <c r="G85" s="29">
        <f t="shared" si="25"/>
        <v>23</v>
      </c>
      <c r="H85" s="29">
        <f t="shared" si="25"/>
        <v>23</v>
      </c>
      <c r="I85" s="29">
        <f t="shared" si="25"/>
        <v>23</v>
      </c>
      <c r="J85" s="29">
        <f t="shared" si="25"/>
        <v>23</v>
      </c>
      <c r="K85" s="29">
        <f t="shared" si="25"/>
        <v>23</v>
      </c>
      <c r="L85" s="29">
        <f t="shared" si="25"/>
        <v>23</v>
      </c>
      <c r="M85" s="29">
        <f t="shared" si="25"/>
        <v>23</v>
      </c>
      <c r="N85" s="29">
        <f t="shared" si="25"/>
        <v>23</v>
      </c>
      <c r="O85" s="29">
        <f t="shared" si="25"/>
        <v>23</v>
      </c>
      <c r="P85" s="29">
        <f t="shared" si="25"/>
        <v>23</v>
      </c>
      <c r="Q85" s="28">
        <f t="shared" ca="1" si="22"/>
        <v>0.37761228009576442</v>
      </c>
    </row>
    <row r="86" spans="1:17" x14ac:dyDescent="0.25">
      <c r="A86" s="1" t="s">
        <v>71</v>
      </c>
      <c r="E86" s="29">
        <f>+$E$11+E61+$E$8</f>
        <v>4.8312629399585925</v>
      </c>
      <c r="F86" s="29">
        <f>+E86+F61</f>
        <v>5.1625258799171849</v>
      </c>
      <c r="G86" s="29">
        <f t="shared" ref="G86:P86" si="26">+F86+G61</f>
        <v>5.4937888198757774</v>
      </c>
      <c r="H86" s="29">
        <f t="shared" si="26"/>
        <v>5.8250517598343698</v>
      </c>
      <c r="I86" s="29">
        <f t="shared" si="26"/>
        <v>6.1563146997929623</v>
      </c>
      <c r="J86" s="29">
        <f t="shared" si="26"/>
        <v>6.4875776397515548</v>
      </c>
      <c r="K86" s="29">
        <f t="shared" si="26"/>
        <v>6.8188405797101472</v>
      </c>
      <c r="L86" s="29">
        <f t="shared" si="26"/>
        <v>7.1501035196687397</v>
      </c>
      <c r="M86" s="29">
        <f t="shared" si="26"/>
        <v>7.4813664596273322</v>
      </c>
      <c r="N86" s="29">
        <f t="shared" si="26"/>
        <v>7.8126293995859246</v>
      </c>
      <c r="O86" s="29">
        <f t="shared" si="26"/>
        <v>8.1438923395445162</v>
      </c>
      <c r="P86" s="29">
        <f t="shared" si="26"/>
        <v>8.4751552795031078</v>
      </c>
      <c r="Q86" s="28">
        <f t="shared" ca="1" si="22"/>
        <v>0.13914446561994886</v>
      </c>
    </row>
    <row r="87" spans="1:17" x14ac:dyDescent="0.25">
      <c r="A87" s="1" t="s">
        <v>72</v>
      </c>
      <c r="E87" s="29">
        <f>+E85-E86</f>
        <v>18.168737060041408</v>
      </c>
      <c r="F87" s="29">
        <f t="shared" ref="F87:P87" si="27">+F85-F86</f>
        <v>17.837474120082817</v>
      </c>
      <c r="G87" s="29">
        <f t="shared" si="27"/>
        <v>17.506211180124222</v>
      </c>
      <c r="H87" s="29">
        <f t="shared" si="27"/>
        <v>17.17494824016563</v>
      </c>
      <c r="I87" s="29">
        <f t="shared" si="27"/>
        <v>16.843685300207039</v>
      </c>
      <c r="J87" s="29">
        <f t="shared" si="27"/>
        <v>16.512422360248443</v>
      </c>
      <c r="K87" s="29">
        <f t="shared" si="27"/>
        <v>16.181159420289852</v>
      </c>
      <c r="L87" s="29">
        <f t="shared" si="27"/>
        <v>15.84989648033126</v>
      </c>
      <c r="M87" s="29">
        <f t="shared" si="27"/>
        <v>15.518633540372669</v>
      </c>
      <c r="N87" s="29">
        <f t="shared" si="27"/>
        <v>15.187370600414075</v>
      </c>
      <c r="O87" s="29">
        <f t="shared" si="27"/>
        <v>14.856107660455484</v>
      </c>
      <c r="P87" s="29">
        <f t="shared" si="27"/>
        <v>14.524844720496892</v>
      </c>
      <c r="Q87" s="28">
        <f t="shared" ca="1" si="22"/>
        <v>0.23846781447581553</v>
      </c>
    </row>
    <row r="88" spans="1:17" x14ac:dyDescent="0.25">
      <c r="A88" s="33" t="s">
        <v>73</v>
      </c>
      <c r="E88" s="9">
        <f>+E87</f>
        <v>18.168737060041408</v>
      </c>
      <c r="F88" s="9">
        <f t="shared" ref="F88:P88" si="28">+F87</f>
        <v>17.837474120082817</v>
      </c>
      <c r="G88" s="9">
        <f t="shared" si="28"/>
        <v>17.506211180124222</v>
      </c>
      <c r="H88" s="9">
        <f t="shared" si="28"/>
        <v>17.17494824016563</v>
      </c>
      <c r="I88" s="9">
        <f t="shared" si="28"/>
        <v>16.843685300207039</v>
      </c>
      <c r="J88" s="9">
        <f t="shared" si="28"/>
        <v>16.512422360248443</v>
      </c>
      <c r="K88" s="9">
        <f t="shared" si="28"/>
        <v>16.181159420289852</v>
      </c>
      <c r="L88" s="9">
        <f t="shared" si="28"/>
        <v>15.84989648033126</v>
      </c>
      <c r="M88" s="9">
        <f t="shared" si="28"/>
        <v>15.518633540372669</v>
      </c>
      <c r="N88" s="9">
        <f t="shared" si="28"/>
        <v>15.187370600414075</v>
      </c>
      <c r="O88" s="9">
        <f t="shared" si="28"/>
        <v>14.856107660455484</v>
      </c>
      <c r="P88" s="9">
        <f t="shared" si="28"/>
        <v>14.524844720496892</v>
      </c>
      <c r="Q88" s="28">
        <f t="shared" ca="1" si="22"/>
        <v>0.23846781447581553</v>
      </c>
    </row>
    <row r="89" spans="1:17" x14ac:dyDescent="0.25">
      <c r="A89" s="33" t="s">
        <v>74</v>
      </c>
      <c r="E89" s="38">
        <f ca="1">+E81+E88</f>
        <v>31.264220623397573</v>
      </c>
      <c r="F89" s="38">
        <f t="shared" ref="F89:P89" ca="1" si="29">+F81+F88</f>
        <v>47.304945791967654</v>
      </c>
      <c r="G89" s="38">
        <f t="shared" ca="1" si="29"/>
        <v>37.034399959510338</v>
      </c>
      <c r="H89" s="38">
        <f t="shared" ca="1" si="29"/>
        <v>69.650432029621527</v>
      </c>
      <c r="I89" s="38">
        <f t="shared" ca="1" si="29"/>
        <v>56.031305370623116</v>
      </c>
      <c r="J89" s="38">
        <f t="shared" ca="1" si="29"/>
        <v>48.468815913850719</v>
      </c>
      <c r="K89" s="38">
        <f t="shared" ca="1" si="29"/>
        <v>47.579459167866005</v>
      </c>
      <c r="L89" s="38">
        <f t="shared" ca="1" si="29"/>
        <v>62.220872745168961</v>
      </c>
      <c r="M89" s="38">
        <f t="shared" ca="1" si="29"/>
        <v>59.261065416992466</v>
      </c>
      <c r="N89" s="38">
        <f t="shared" ca="1" si="29"/>
        <v>52.209994432309131</v>
      </c>
      <c r="O89" s="38">
        <f t="shared" ca="1" si="29"/>
        <v>57.098978175536743</v>
      </c>
      <c r="P89" s="38">
        <f t="shared" ca="1" si="29"/>
        <v>60.909036099586281</v>
      </c>
      <c r="Q89" s="28">
        <f t="shared" ca="1" si="22"/>
        <v>1</v>
      </c>
    </row>
    <row r="90" spans="1:17" ht="16.5" thickBot="1" x14ac:dyDescent="0.3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7.25" thickTop="1" thickBot="1" x14ac:dyDescent="0.3">
      <c r="E91" s="8" t="s">
        <v>13</v>
      </c>
      <c r="F91" s="8" t="s">
        <v>14</v>
      </c>
      <c r="G91" s="8" t="s">
        <v>15</v>
      </c>
      <c r="H91" s="8" t="s">
        <v>16</v>
      </c>
      <c r="I91" s="8" t="s">
        <v>17</v>
      </c>
      <c r="J91" s="8" t="s">
        <v>18</v>
      </c>
      <c r="K91" s="8" t="s">
        <v>19</v>
      </c>
      <c r="L91" s="8" t="s">
        <v>20</v>
      </c>
      <c r="M91" s="8" t="s">
        <v>21</v>
      </c>
      <c r="N91" s="8" t="s">
        <v>22</v>
      </c>
      <c r="O91" s="8" t="s">
        <v>23</v>
      </c>
      <c r="P91" s="8" t="s">
        <v>24</v>
      </c>
      <c r="Q91" s="40">
        <f>R59</f>
        <v>1.8143305821342492E-2</v>
      </c>
    </row>
    <row r="92" spans="1:17" ht="16.5" thickTop="1" x14ac:dyDescent="0.25">
      <c r="A92" s="1" t="s">
        <v>75</v>
      </c>
      <c r="E92" s="29">
        <f>+(E34/365)*E53*12</f>
        <v>14.196347938356165</v>
      </c>
      <c r="F92" s="29">
        <f t="shared" ref="F92:P92" si="30">+(F34/365)*F53*12</f>
        <v>28.105578727397258</v>
      </c>
      <c r="G92" s="29">
        <f t="shared" si="30"/>
        <v>17.992674690410961</v>
      </c>
      <c r="H92" s="29">
        <f t="shared" si="30"/>
        <v>45.811136268493158</v>
      </c>
      <c r="I92" s="29">
        <f t="shared" si="30"/>
        <v>31.10435784246576</v>
      </c>
      <c r="J92" s="29">
        <f t="shared" si="30"/>
        <v>23.033175756164386</v>
      </c>
      <c r="K92" s="29">
        <f t="shared" si="30"/>
        <v>21.501884293150688</v>
      </c>
      <c r="L92" s="29">
        <f t="shared" si="30"/>
        <v>33.497000753424658</v>
      </c>
      <c r="M92" s="29">
        <f t="shared" si="30"/>
        <v>29.158341608219182</v>
      </c>
      <c r="N92" s="29">
        <f t="shared" si="30"/>
        <v>21.725197631506848</v>
      </c>
      <c r="O92" s="29">
        <f t="shared" si="30"/>
        <v>25.298211045205484</v>
      </c>
      <c r="P92" s="29">
        <f t="shared" si="30"/>
        <v>27.595148239726033</v>
      </c>
      <c r="Q92" s="28">
        <f ca="1">+P92/$P$102</f>
        <v>0.45305508027754643</v>
      </c>
    </row>
    <row r="93" spans="1:17" x14ac:dyDescent="0.25">
      <c r="A93" s="1" t="s">
        <v>76</v>
      </c>
      <c r="E93" s="30">
        <v>0.22</v>
      </c>
      <c r="F93" s="30">
        <v>0.22</v>
      </c>
      <c r="G93" s="30">
        <v>0.23</v>
      </c>
      <c r="H93" s="30">
        <v>0.23</v>
      </c>
      <c r="I93" s="30">
        <v>0.23</v>
      </c>
      <c r="J93" s="30">
        <v>0.24</v>
      </c>
      <c r="K93" s="30">
        <v>0.24</v>
      </c>
      <c r="L93" s="30">
        <v>0.24</v>
      </c>
      <c r="M93" s="30">
        <v>0.25</v>
      </c>
      <c r="N93" s="30">
        <v>0.25</v>
      </c>
      <c r="O93" s="30">
        <v>0.25</v>
      </c>
      <c r="P93" s="30">
        <v>0.25</v>
      </c>
      <c r="Q93" s="28">
        <f t="shared" ref="Q93:Q102" ca="1" si="31">+P93/$P$102</f>
        <v>4.1044813053887439E-3</v>
      </c>
    </row>
    <row r="94" spans="1:17" x14ac:dyDescent="0.25">
      <c r="A94" s="1" t="s">
        <v>77</v>
      </c>
      <c r="E94" s="29">
        <f>+E70</f>
        <v>-4.5143194487577754E-2</v>
      </c>
      <c r="F94" s="29">
        <f t="shared" ref="F94:P94" si="32">+F70</f>
        <v>0.62640035551242257</v>
      </c>
      <c r="G94" s="29">
        <f t="shared" si="32"/>
        <v>0.13814506801242224</v>
      </c>
      <c r="H94" s="29">
        <f t="shared" si="32"/>
        <v>1.4812321680124223</v>
      </c>
      <c r="I94" s="29">
        <f t="shared" si="32"/>
        <v>0.77118268051242245</v>
      </c>
      <c r="J94" s="29">
        <f t="shared" si="32"/>
        <v>0.38150259301242245</v>
      </c>
      <c r="K94" s="29">
        <f t="shared" si="32"/>
        <v>0.30757119301242208</v>
      </c>
      <c r="L94" s="29">
        <f t="shared" si="32"/>
        <v>0.88670049301242171</v>
      </c>
      <c r="M94" s="29">
        <f t="shared" si="32"/>
        <v>0.67722819301242232</v>
      </c>
      <c r="N94" s="29">
        <f t="shared" si="32"/>
        <v>0.31835285551242243</v>
      </c>
      <c r="O94" s="29">
        <f t="shared" si="32"/>
        <v>0.49085945551242205</v>
      </c>
      <c r="P94" s="29">
        <f t="shared" si="32"/>
        <v>0.60175655551242213</v>
      </c>
      <c r="Q94" s="28">
        <f t="shared" ca="1" si="31"/>
        <v>9.8795941299834426E-3</v>
      </c>
    </row>
    <row r="95" spans="1:17" x14ac:dyDescent="0.25">
      <c r="A95" s="33" t="s">
        <v>78</v>
      </c>
      <c r="E95" s="38">
        <f>SUM(E92:E94)</f>
        <v>14.371204743868589</v>
      </c>
      <c r="F95" s="38">
        <f t="shared" ref="F95:P95" si="33">SUM(F92:F94)</f>
        <v>28.951979082909681</v>
      </c>
      <c r="G95" s="38">
        <f t="shared" si="33"/>
        <v>18.360819758423386</v>
      </c>
      <c r="H95" s="38">
        <f t="shared" si="33"/>
        <v>47.52236843650558</v>
      </c>
      <c r="I95" s="38">
        <f t="shared" si="33"/>
        <v>32.105540522978181</v>
      </c>
      <c r="J95" s="38">
        <f t="shared" si="33"/>
        <v>23.654678349176805</v>
      </c>
      <c r="K95" s="38">
        <f t="shared" si="33"/>
        <v>22.049455486163108</v>
      </c>
      <c r="L95" s="38">
        <f t="shared" si="33"/>
        <v>34.623701246437079</v>
      </c>
      <c r="M95" s="38">
        <f t="shared" si="33"/>
        <v>30.085569801231603</v>
      </c>
      <c r="N95" s="38">
        <f t="shared" si="33"/>
        <v>22.293550487019271</v>
      </c>
      <c r="O95" s="38">
        <f t="shared" si="33"/>
        <v>26.039070500717905</v>
      </c>
      <c r="P95" s="38">
        <f t="shared" si="33"/>
        <v>28.446904795238456</v>
      </c>
      <c r="Q95" s="28">
        <f t="shared" ca="1" si="31"/>
        <v>0.46703915571291865</v>
      </c>
    </row>
    <row r="96" spans="1:17" x14ac:dyDescent="0.25">
      <c r="A96" s="1" t="s">
        <v>79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28">
        <f t="shared" ca="1" si="31"/>
        <v>0</v>
      </c>
    </row>
    <row r="97" spans="1:17" x14ac:dyDescent="0.25">
      <c r="A97" s="33" t="s">
        <v>80</v>
      </c>
      <c r="E97" s="29">
        <f>SUM(E96)</f>
        <v>0</v>
      </c>
      <c r="F97" s="29">
        <f t="shared" ref="F97:P97" si="34">SUM(F96)</f>
        <v>0</v>
      </c>
      <c r="G97" s="29">
        <f t="shared" si="34"/>
        <v>0</v>
      </c>
      <c r="H97" s="29">
        <f t="shared" si="34"/>
        <v>0</v>
      </c>
      <c r="I97" s="29">
        <f t="shared" si="34"/>
        <v>0</v>
      </c>
      <c r="J97" s="29">
        <f t="shared" si="34"/>
        <v>0</v>
      </c>
      <c r="K97" s="29">
        <f t="shared" si="34"/>
        <v>0</v>
      </c>
      <c r="L97" s="29">
        <f t="shared" si="34"/>
        <v>0</v>
      </c>
      <c r="M97" s="29">
        <f t="shared" si="34"/>
        <v>0</v>
      </c>
      <c r="N97" s="29">
        <f t="shared" si="34"/>
        <v>0</v>
      </c>
      <c r="O97" s="29">
        <f t="shared" si="34"/>
        <v>0</v>
      </c>
      <c r="P97" s="29">
        <f t="shared" si="34"/>
        <v>0</v>
      </c>
      <c r="Q97" s="28">
        <f t="shared" ca="1" si="31"/>
        <v>0</v>
      </c>
    </row>
    <row r="98" spans="1:17" x14ac:dyDescent="0.25">
      <c r="A98" s="33" t="s">
        <v>81</v>
      </c>
      <c r="E98" s="29">
        <f>SUM(E97,E95)</f>
        <v>14.371204743868589</v>
      </c>
      <c r="F98" s="29">
        <f t="shared" ref="F98:P98" si="35">SUM(F97,F95)</f>
        <v>28.951979082909681</v>
      </c>
      <c r="G98" s="29">
        <f t="shared" si="35"/>
        <v>18.360819758423386</v>
      </c>
      <c r="H98" s="29">
        <f t="shared" si="35"/>
        <v>47.52236843650558</v>
      </c>
      <c r="I98" s="29">
        <f t="shared" si="35"/>
        <v>32.105540522978181</v>
      </c>
      <c r="J98" s="29">
        <f t="shared" si="35"/>
        <v>23.654678349176805</v>
      </c>
      <c r="K98" s="29">
        <f t="shared" si="35"/>
        <v>22.049455486163108</v>
      </c>
      <c r="L98" s="29">
        <f t="shared" si="35"/>
        <v>34.623701246437079</v>
      </c>
      <c r="M98" s="29">
        <f t="shared" si="35"/>
        <v>30.085569801231603</v>
      </c>
      <c r="N98" s="29">
        <f t="shared" si="35"/>
        <v>22.293550487019271</v>
      </c>
      <c r="O98" s="29">
        <f t="shared" si="35"/>
        <v>26.039070500717905</v>
      </c>
      <c r="P98" s="29">
        <f t="shared" si="35"/>
        <v>28.446904795238456</v>
      </c>
      <c r="Q98" s="28">
        <f t="shared" ca="1" si="31"/>
        <v>0.46703915571291865</v>
      </c>
    </row>
    <row r="99" spans="1:17" x14ac:dyDescent="0.25">
      <c r="A99" s="1" t="s">
        <v>82</v>
      </c>
      <c r="E99" s="30">
        <v>10</v>
      </c>
      <c r="F99" s="30">
        <v>10</v>
      </c>
      <c r="G99" s="30">
        <v>10</v>
      </c>
      <c r="H99" s="30">
        <v>10</v>
      </c>
      <c r="I99" s="30">
        <v>10</v>
      </c>
      <c r="J99" s="30">
        <v>10</v>
      </c>
      <c r="K99" s="30">
        <v>10</v>
      </c>
      <c r="L99" s="30">
        <v>10</v>
      </c>
      <c r="M99" s="30">
        <v>10</v>
      </c>
      <c r="N99" s="30">
        <v>10</v>
      </c>
      <c r="O99" s="30">
        <v>10</v>
      </c>
      <c r="P99" s="30">
        <v>10</v>
      </c>
      <c r="Q99" s="28">
        <f t="shared" ca="1" si="31"/>
        <v>0.16417925221554977</v>
      </c>
    </row>
    <row r="100" spans="1:17" x14ac:dyDescent="0.25">
      <c r="A100" s="1" t="s">
        <v>83</v>
      </c>
      <c r="E100" s="29">
        <v>2</v>
      </c>
      <c r="F100" s="29">
        <v>2</v>
      </c>
      <c r="G100" s="29">
        <v>2</v>
      </c>
      <c r="H100" s="29">
        <v>2</v>
      </c>
      <c r="I100" s="29">
        <v>2</v>
      </c>
      <c r="J100" s="29">
        <v>2</v>
      </c>
      <c r="K100" s="29">
        <v>2</v>
      </c>
      <c r="L100" s="29">
        <v>2</v>
      </c>
      <c r="M100" s="29">
        <v>2</v>
      </c>
      <c r="N100" s="29">
        <v>2</v>
      </c>
      <c r="O100" s="29">
        <v>2</v>
      </c>
      <c r="P100" s="29">
        <v>2</v>
      </c>
      <c r="Q100" s="28">
        <f t="shared" ca="1" si="31"/>
        <v>3.2835850443109951E-2</v>
      </c>
    </row>
    <row r="101" spans="1:17" ht="16.5" thickBot="1" x14ac:dyDescent="0.3">
      <c r="A101" s="1" t="s">
        <v>87</v>
      </c>
      <c r="E101" s="29">
        <f ca="1">+E13+E72</f>
        <v>4.8930158795289849</v>
      </c>
      <c r="F101" s="29">
        <f ca="1">+F72+E101</f>
        <v>6.3529667090579709</v>
      </c>
      <c r="G101" s="29">
        <f t="shared" ref="G101:P101" ca="1" si="36">+G72+F101</f>
        <v>6.6735802010869563</v>
      </c>
      <c r="H101" s="29">
        <f t="shared" ca="1" si="36"/>
        <v>10.128063593115941</v>
      </c>
      <c r="I101" s="29">
        <f t="shared" ca="1" si="36"/>
        <v>11.925764847644928</v>
      </c>
      <c r="J101" s="29">
        <f t="shared" ca="1" si="36"/>
        <v>12.814137564673914</v>
      </c>
      <c r="K101" s="29">
        <f t="shared" ca="1" si="36"/>
        <v>13.530003681702897</v>
      </c>
      <c r="L101" s="29">
        <f t="shared" ca="1" si="36"/>
        <v>15.597171498731882</v>
      </c>
      <c r="M101" s="29">
        <f t="shared" ca="1" si="36"/>
        <v>17.175495615760866</v>
      </c>
      <c r="N101" s="29">
        <f t="shared" ca="1" si="36"/>
        <v>17.916443945289853</v>
      </c>
      <c r="O101" s="29">
        <f t="shared" ca="1" si="36"/>
        <v>19.059907674818838</v>
      </c>
      <c r="P101" s="29">
        <f t="shared" ca="1" si="36"/>
        <v>20.462131304347821</v>
      </c>
      <c r="Q101" s="28">
        <f t="shared" ca="1" si="31"/>
        <v>0.33594574162842172</v>
      </c>
    </row>
    <row r="102" spans="1:17" ht="17.25" thickTop="1" thickBot="1" x14ac:dyDescent="0.3">
      <c r="A102" s="33" t="s">
        <v>84</v>
      </c>
      <c r="E102" s="34">
        <f ca="1">+E98+E99+E100+E101</f>
        <v>31.264220623397573</v>
      </c>
      <c r="F102" s="34">
        <f t="shared" ref="F102:P102" ca="1" si="37">+F98+F99+F100+F101</f>
        <v>47.304945791967654</v>
      </c>
      <c r="G102" s="34">
        <f t="shared" ca="1" si="37"/>
        <v>37.034399959510338</v>
      </c>
      <c r="H102" s="34">
        <f t="shared" ca="1" si="37"/>
        <v>69.650432029621527</v>
      </c>
      <c r="I102" s="34">
        <f t="shared" ca="1" si="37"/>
        <v>56.031305370623109</v>
      </c>
      <c r="J102" s="34">
        <f t="shared" ca="1" si="37"/>
        <v>48.468815913850719</v>
      </c>
      <c r="K102" s="34">
        <f t="shared" ca="1" si="37"/>
        <v>47.579459167866005</v>
      </c>
      <c r="L102" s="34">
        <f t="shared" ca="1" si="37"/>
        <v>62.220872745168961</v>
      </c>
      <c r="M102" s="34">
        <f t="shared" ca="1" si="37"/>
        <v>59.261065416992466</v>
      </c>
      <c r="N102" s="34">
        <f t="shared" ca="1" si="37"/>
        <v>52.209994432309131</v>
      </c>
      <c r="O102" s="34">
        <f t="shared" ca="1" si="37"/>
        <v>57.098978175536743</v>
      </c>
      <c r="P102" s="34">
        <f t="shared" ca="1" si="37"/>
        <v>60.909036099586274</v>
      </c>
      <c r="Q102" s="28">
        <f t="shared" ca="1" si="31"/>
        <v>1</v>
      </c>
    </row>
    <row r="103" spans="1:17" ht="16.5" thickTop="1" x14ac:dyDescent="0.2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2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25">
      <c r="Q105" s="5"/>
    </row>
    <row r="106" spans="1:17" x14ac:dyDescent="0.2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x14ac:dyDescent="0.2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13" spans="4:5" x14ac:dyDescent="0.25">
      <c r="E113" s="6"/>
    </row>
    <row r="115" spans="4:5" x14ac:dyDescent="0.25">
      <c r="D115" s="6"/>
    </row>
    <row r="119" spans="4:5" x14ac:dyDescent="0.25">
      <c r="D119" s="6"/>
    </row>
  </sheetData>
  <phoneticPr fontId="8" type="noConversion"/>
  <pageMargins left="0" right="0" top="0.98399999999999999" bottom="0" header="0" footer="0"/>
  <pageSetup paperSize="9" orientation="portrait" horizontalDpi="0" verticalDpi="0" r:id="rId1"/>
  <headerFooter alignWithMargins="0"/>
  <rowBreaks count="2" manualBreakCount="2">
    <brk id="40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</vt:lpstr>
      <vt:lpstr>PRESUP!Área_de_impresión</vt:lpstr>
      <vt:lpstr>Imprimir_área_IM</vt:lpstr>
    </vt:vector>
  </TitlesOfParts>
  <Company>Mario Enterprises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Enrique Davó</cp:lastModifiedBy>
  <dcterms:created xsi:type="dcterms:W3CDTF">2002-08-25T10:14:41Z</dcterms:created>
  <dcterms:modified xsi:type="dcterms:W3CDTF">2017-10-05T16:03:42Z</dcterms:modified>
</cp:coreProperties>
</file>